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D:\김장욱\기술료 제도개선\연구용역\"/>
    </mc:Choice>
  </mc:AlternateContent>
  <xr:revisionPtr revIDLastSave="0" documentId="8_{E1C81DA3-7EE6-4FD1-B832-87D15A03A18F}" xr6:coauthVersionLast="36" xr6:coauthVersionMax="36" xr10:uidLastSave="{00000000-0000-0000-0000-000000000000}"/>
  <bookViews>
    <workbookView xWindow="0" yWindow="0" windowWidth="22245" windowHeight="11985" tabRatio="846" xr2:uid="{00000000-000D-0000-FFFF-FFFF00000000}"/>
  </bookViews>
  <sheets>
    <sheet name="접수,협약" sheetId="30" r:id="rId1"/>
    <sheet name="&gt;매출액 기여율(D)" sheetId="18" r:id="rId2"/>
    <sheet name="접수,협약(매출액기여율포함)" sheetId="38" r:id="rId3"/>
  </sheets>
  <definedNames>
    <definedName name="_xlnm.Print_Area" localSheetId="1">'&gt;매출액 기여율(D)'!$B$2:$Q$33</definedName>
    <definedName name="_xlnm.Print_Area" localSheetId="0">'접수,협약'!$B$2:$Q$40</definedName>
    <definedName name="_xlnm.Print_Area" localSheetId="2">'접수,협약(매출액기여율포함)'!$B$2:$Q$71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2" i="38" l="1"/>
  <c r="G81" i="38"/>
  <c r="G80" i="38"/>
  <c r="G79" i="38"/>
  <c r="G78" i="38"/>
  <c r="G51" i="30"/>
  <c r="G50" i="30"/>
  <c r="G49" i="30"/>
  <c r="G48" i="30"/>
  <c r="G47" i="30"/>
  <c r="N38" i="38" l="1"/>
  <c r="L38" i="38"/>
  <c r="J38" i="38"/>
  <c r="H38" i="38"/>
  <c r="H37" i="38"/>
  <c r="J37" i="38"/>
  <c r="L37" i="38"/>
  <c r="N37" i="38"/>
  <c r="F38" i="38"/>
  <c r="F37" i="38"/>
  <c r="C52" i="38"/>
  <c r="C51" i="38"/>
  <c r="C62" i="38"/>
  <c r="C61" i="38"/>
  <c r="D62" i="38"/>
  <c r="D61" i="38"/>
  <c r="H63" i="38"/>
  <c r="H65" i="38" s="1"/>
  <c r="H66" i="38" s="1"/>
  <c r="J63" i="38"/>
  <c r="L63" i="38"/>
  <c r="N63" i="38"/>
  <c r="N65" i="38" s="1"/>
  <c r="N66" i="38" s="1"/>
  <c r="F63" i="38"/>
  <c r="F65" i="38" s="1"/>
  <c r="F66" i="38" s="1"/>
  <c r="H24" i="18"/>
  <c r="J24" i="18"/>
  <c r="L24" i="18"/>
  <c r="N24" i="18"/>
  <c r="J65" i="38"/>
  <c r="J66" i="38" s="1"/>
  <c r="L65" i="38"/>
  <c r="L66" i="38" s="1"/>
  <c r="F53" i="38"/>
  <c r="H82" i="38"/>
  <c r="H81" i="38"/>
  <c r="H80" i="38"/>
  <c r="H79" i="38"/>
  <c r="H78" i="38"/>
  <c r="N36" i="38"/>
  <c r="L36" i="38"/>
  <c r="J36" i="38"/>
  <c r="H36" i="38"/>
  <c r="F36" i="38"/>
  <c r="N30" i="38"/>
  <c r="L30" i="38"/>
  <c r="J30" i="38"/>
  <c r="H30" i="38"/>
  <c r="F30" i="38"/>
  <c r="N19" i="38"/>
  <c r="M19" i="38"/>
  <c r="N18" i="38"/>
  <c r="M18" i="38"/>
  <c r="N17" i="38"/>
  <c r="M17" i="38"/>
  <c r="N16" i="38"/>
  <c r="M16" i="38"/>
  <c r="P15" i="38"/>
  <c r="L15" i="38"/>
  <c r="K15" i="38"/>
  <c r="J15" i="38"/>
  <c r="I15" i="38"/>
  <c r="H15" i="38"/>
  <c r="G15" i="38"/>
  <c r="F15" i="38"/>
  <c r="J83" i="38" s="1"/>
  <c r="M83" i="38" s="1"/>
  <c r="H48" i="30"/>
  <c r="H49" i="30"/>
  <c r="H50" i="30"/>
  <c r="H51" i="30"/>
  <c r="H47" i="30"/>
  <c r="O17" i="38" l="1"/>
  <c r="O16" i="38"/>
  <c r="F39" i="38"/>
  <c r="E78" i="38" s="1"/>
  <c r="N39" i="38"/>
  <c r="N31" i="38" s="1"/>
  <c r="O19" i="38"/>
  <c r="N15" i="38"/>
  <c r="J39" i="38"/>
  <c r="E80" i="38" s="1"/>
  <c r="L39" i="38"/>
  <c r="E81" i="38" s="1"/>
  <c r="O18" i="38"/>
  <c r="H39" i="38"/>
  <c r="H31" i="38" s="1"/>
  <c r="M15" i="38"/>
  <c r="O15" i="38" l="1"/>
  <c r="F31" i="38"/>
  <c r="J31" i="38"/>
  <c r="E82" i="38"/>
  <c r="L31" i="38"/>
  <c r="D81" i="38"/>
  <c r="F81" i="38" s="1"/>
  <c r="I81" i="38" s="1"/>
  <c r="J32" i="38"/>
  <c r="E79" i="38"/>
  <c r="D79" i="38"/>
  <c r="D82" i="38"/>
  <c r="D80" i="38"/>
  <c r="F80" i="38" s="1"/>
  <c r="I80" i="38" s="1"/>
  <c r="D78" i="38"/>
  <c r="F78" i="38" s="1"/>
  <c r="I78" i="38" s="1"/>
  <c r="H32" i="38"/>
  <c r="H25" i="38" s="1"/>
  <c r="N32" i="38"/>
  <c r="N25" i="38" s="1"/>
  <c r="F32" i="38"/>
  <c r="L32" i="38"/>
  <c r="F25" i="38" l="1"/>
  <c r="L25" i="38"/>
  <c r="J25" i="38"/>
  <c r="F82" i="38"/>
  <c r="I82" i="38" s="1"/>
  <c r="F79" i="38"/>
  <c r="I79" i="38" s="1"/>
  <c r="I83" i="38" l="1"/>
  <c r="L83" i="38" s="1"/>
  <c r="K83" i="38" l="1"/>
  <c r="C13" i="18" l="1"/>
  <c r="H38" i="30" l="1"/>
  <c r="J38" i="30"/>
  <c r="L38" i="30"/>
  <c r="N38" i="30"/>
  <c r="F38" i="30"/>
  <c r="H37" i="30"/>
  <c r="H39" i="30" s="1"/>
  <c r="J37" i="30"/>
  <c r="L37" i="30"/>
  <c r="N37" i="30"/>
  <c r="F37" i="30"/>
  <c r="P15" i="30"/>
  <c r="N17" i="30"/>
  <c r="N18" i="30"/>
  <c r="N19" i="30"/>
  <c r="N16" i="30"/>
  <c r="M17" i="30"/>
  <c r="M18" i="30"/>
  <c r="M19" i="30"/>
  <c r="M16" i="30"/>
  <c r="G15" i="30"/>
  <c r="H15" i="30"/>
  <c r="I15" i="30"/>
  <c r="J15" i="30"/>
  <c r="K15" i="30"/>
  <c r="L15" i="30"/>
  <c r="F15" i="30"/>
  <c r="J52" i="30" s="1"/>
  <c r="N36" i="30"/>
  <c r="L36" i="30"/>
  <c r="J36" i="30"/>
  <c r="H36" i="30"/>
  <c r="F36" i="30"/>
  <c r="N30" i="30"/>
  <c r="L30" i="30"/>
  <c r="J30" i="30"/>
  <c r="H30" i="30"/>
  <c r="F30" i="30"/>
  <c r="M52" i="30" l="1"/>
  <c r="J39" i="30"/>
  <c r="J31" i="30" s="1"/>
  <c r="H31" i="30"/>
  <c r="E48" i="30"/>
  <c r="M15" i="30"/>
  <c r="O19" i="30"/>
  <c r="O18" i="30"/>
  <c r="O17" i="30"/>
  <c r="N15" i="30"/>
  <c r="L39" i="30"/>
  <c r="N39" i="30"/>
  <c r="F39" i="30"/>
  <c r="O16" i="30"/>
  <c r="E49" i="30" l="1"/>
  <c r="L31" i="30"/>
  <c r="E50" i="30"/>
  <c r="N31" i="30"/>
  <c r="E51" i="30"/>
  <c r="F31" i="30"/>
  <c r="E47" i="30"/>
  <c r="O15" i="30"/>
  <c r="D47" i="30" l="1"/>
  <c r="F47" i="30" s="1"/>
  <c r="I47" i="30" s="1"/>
  <c r="D51" i="30"/>
  <c r="F51" i="30" s="1"/>
  <c r="I51" i="30" s="1"/>
  <c r="D48" i="30"/>
  <c r="F48" i="30" s="1"/>
  <c r="I48" i="30" s="1"/>
  <c r="D50" i="30"/>
  <c r="F50" i="30" s="1"/>
  <c r="I50" i="30" s="1"/>
  <c r="D49" i="30"/>
  <c r="F49" i="30" s="1"/>
  <c r="I49" i="30" s="1"/>
  <c r="F32" i="30"/>
  <c r="F25" i="30" s="1"/>
  <c r="J32" i="30"/>
  <c r="J25" i="30" s="1"/>
  <c r="N32" i="30"/>
  <c r="N25" i="30" s="1"/>
  <c r="L32" i="30"/>
  <c r="L25" i="30" s="1"/>
  <c r="H32" i="30"/>
  <c r="H25" i="30" s="1"/>
  <c r="I52" i="30" l="1"/>
  <c r="K52" i="30" s="1"/>
  <c r="D23" i="18"/>
  <c r="C23" i="18"/>
  <c r="D22" i="18"/>
  <c r="C22" i="18"/>
  <c r="C12" i="18"/>
  <c r="L52" i="30" l="1"/>
  <c r="D38" i="30"/>
  <c r="D38" i="38"/>
  <c r="C37" i="30"/>
  <c r="C37" i="38"/>
  <c r="D37" i="30"/>
  <c r="D37" i="38"/>
  <c r="C38" i="30"/>
  <c r="C38" i="38"/>
  <c r="F14" i="18" l="1"/>
  <c r="F24" i="18" l="1"/>
  <c r="F26" i="18" s="1"/>
  <c r="F27" i="18" s="1"/>
  <c r="J26" i="18"/>
  <c r="J27" i="18" s="1"/>
  <c r="L26" i="18"/>
  <c r="L27" i="18" s="1"/>
  <c r="N26" i="18"/>
  <c r="N27" i="18" s="1"/>
  <c r="H26" i="18" l="1"/>
  <c r="H27"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YS LEE</author>
  </authors>
  <commentList>
    <comment ref="H45" authorId="0" shapeId="0" xr:uid="{00000000-0006-0000-0100-000001000000}">
      <text>
        <r>
          <rPr>
            <b/>
            <sz val="9"/>
            <color indexed="81"/>
            <rFont val="돋움"/>
            <family val="3"/>
            <charset val="129"/>
          </rPr>
          <t>중소기업</t>
        </r>
        <r>
          <rPr>
            <b/>
            <sz val="9"/>
            <color indexed="81"/>
            <rFont val="Tahoma"/>
            <family val="2"/>
          </rPr>
          <t xml:space="preserve">: 5%
</t>
        </r>
        <r>
          <rPr>
            <b/>
            <sz val="9"/>
            <color indexed="81"/>
            <rFont val="돋움"/>
            <family val="3"/>
            <charset val="129"/>
          </rPr>
          <t>증견기업</t>
        </r>
        <r>
          <rPr>
            <b/>
            <sz val="9"/>
            <color indexed="81"/>
            <rFont val="Tahoma"/>
            <family val="2"/>
          </rPr>
          <t xml:space="preserve">: 10%
</t>
        </r>
        <r>
          <rPr>
            <b/>
            <sz val="9"/>
            <color indexed="81"/>
            <rFont val="돋움"/>
            <family val="3"/>
            <charset val="129"/>
          </rPr>
          <t>대기업</t>
        </r>
        <r>
          <rPr>
            <b/>
            <sz val="9"/>
            <color indexed="81"/>
            <rFont val="Tahoma"/>
            <family val="2"/>
          </rPr>
          <t>or</t>
        </r>
        <r>
          <rPr>
            <b/>
            <sz val="9"/>
            <color indexed="81"/>
            <rFont val="돋움"/>
            <family val="3"/>
            <charset val="129"/>
          </rPr>
          <t>공기업</t>
        </r>
        <r>
          <rPr>
            <b/>
            <sz val="9"/>
            <color indexed="81"/>
            <rFont val="Tahoma"/>
            <family val="2"/>
          </rPr>
          <t>: 20%</t>
        </r>
      </text>
    </comment>
    <comment ref="J45" authorId="0" shapeId="0" xr:uid="{00000000-0006-0000-0100-000002000000}">
      <text>
        <r>
          <rPr>
            <b/>
            <sz val="9"/>
            <color indexed="81"/>
            <rFont val="돋움"/>
            <family val="3"/>
            <charset val="129"/>
          </rPr>
          <t>중소기업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10%
</t>
        </r>
        <r>
          <rPr>
            <b/>
            <sz val="9"/>
            <color indexed="81"/>
            <rFont val="돋움"/>
            <family val="3"/>
            <charset val="129"/>
          </rPr>
          <t>중견기업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20%
</t>
        </r>
        <r>
          <rPr>
            <b/>
            <sz val="9"/>
            <color indexed="81"/>
            <rFont val="돋움"/>
            <family val="3"/>
            <charset val="129"/>
          </rPr>
          <t>대기업</t>
        </r>
        <r>
          <rPr>
            <b/>
            <sz val="9"/>
            <color indexed="81"/>
            <rFont val="Tahoma"/>
            <family val="2"/>
          </rPr>
          <t>or</t>
        </r>
        <r>
          <rPr>
            <b/>
            <sz val="9"/>
            <color indexed="81"/>
            <rFont val="돋움"/>
            <family val="3"/>
            <charset val="129"/>
          </rPr>
          <t>공기업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40%</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YS LEE</author>
  </authors>
  <commentList>
    <comment ref="H76" authorId="0" shapeId="0" xr:uid="{00000000-0006-0000-0300-000001000000}">
      <text>
        <r>
          <rPr>
            <b/>
            <sz val="9"/>
            <color indexed="81"/>
            <rFont val="돋움"/>
            <family val="3"/>
            <charset val="129"/>
          </rPr>
          <t>중소기업</t>
        </r>
        <r>
          <rPr>
            <b/>
            <sz val="9"/>
            <color indexed="81"/>
            <rFont val="Tahoma"/>
            <family val="2"/>
          </rPr>
          <t xml:space="preserve">: 5%
</t>
        </r>
        <r>
          <rPr>
            <b/>
            <sz val="9"/>
            <color indexed="81"/>
            <rFont val="돋움"/>
            <family val="3"/>
            <charset val="129"/>
          </rPr>
          <t>증견기업</t>
        </r>
        <r>
          <rPr>
            <b/>
            <sz val="9"/>
            <color indexed="81"/>
            <rFont val="Tahoma"/>
            <family val="2"/>
          </rPr>
          <t xml:space="preserve">: 10%
</t>
        </r>
        <r>
          <rPr>
            <b/>
            <sz val="9"/>
            <color indexed="81"/>
            <rFont val="돋움"/>
            <family val="3"/>
            <charset val="129"/>
          </rPr>
          <t>대기업</t>
        </r>
        <r>
          <rPr>
            <b/>
            <sz val="9"/>
            <color indexed="81"/>
            <rFont val="Tahoma"/>
            <family val="2"/>
          </rPr>
          <t>or</t>
        </r>
        <r>
          <rPr>
            <b/>
            <sz val="9"/>
            <color indexed="81"/>
            <rFont val="돋움"/>
            <family val="3"/>
            <charset val="129"/>
          </rPr>
          <t>공기업</t>
        </r>
        <r>
          <rPr>
            <b/>
            <sz val="9"/>
            <color indexed="81"/>
            <rFont val="Tahoma"/>
            <family val="2"/>
          </rPr>
          <t>: 20%</t>
        </r>
      </text>
    </comment>
    <comment ref="J76" authorId="0" shapeId="0" xr:uid="{00000000-0006-0000-0300-000002000000}">
      <text>
        <r>
          <rPr>
            <b/>
            <sz val="9"/>
            <color indexed="81"/>
            <rFont val="돋움"/>
            <family val="3"/>
            <charset val="129"/>
          </rPr>
          <t>중소기업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10%
</t>
        </r>
        <r>
          <rPr>
            <b/>
            <sz val="9"/>
            <color indexed="81"/>
            <rFont val="돋움"/>
            <family val="3"/>
            <charset val="129"/>
          </rPr>
          <t>중견기업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20%
</t>
        </r>
        <r>
          <rPr>
            <b/>
            <sz val="9"/>
            <color indexed="81"/>
            <rFont val="돋움"/>
            <family val="3"/>
            <charset val="129"/>
          </rPr>
          <t>대기업</t>
        </r>
        <r>
          <rPr>
            <b/>
            <sz val="9"/>
            <color indexed="81"/>
            <rFont val="Tahoma"/>
            <family val="2"/>
          </rPr>
          <t>or</t>
        </r>
        <r>
          <rPr>
            <b/>
            <sz val="9"/>
            <color indexed="81"/>
            <rFont val="돋움"/>
            <family val="3"/>
            <charset val="129"/>
          </rPr>
          <t>공기업</t>
        </r>
        <r>
          <rPr>
            <b/>
            <sz val="9"/>
            <color indexed="81"/>
            <rFont val="Tahoma"/>
            <family val="2"/>
          </rPr>
          <t xml:space="preserve">: </t>
        </r>
        <r>
          <rPr>
            <b/>
            <sz val="9"/>
            <color indexed="81"/>
            <rFont val="돋움"/>
            <family val="3"/>
            <charset val="129"/>
          </rPr>
          <t>정부지원연구개발비의</t>
        </r>
        <r>
          <rPr>
            <b/>
            <sz val="9"/>
            <color indexed="81"/>
            <rFont val="Tahoma"/>
            <family val="2"/>
          </rPr>
          <t xml:space="preserve"> 40%</t>
        </r>
        <r>
          <rPr>
            <sz val="9"/>
            <color indexed="81"/>
            <rFont val="Tahoma"/>
            <family val="2"/>
          </rPr>
          <t xml:space="preserve">
</t>
        </r>
      </text>
    </comment>
  </commentList>
</comments>
</file>

<file path=xl/sharedStrings.xml><?xml version="1.0" encoding="utf-8"?>
<sst xmlns="http://schemas.openxmlformats.org/spreadsheetml/2006/main" count="286" uniqueCount="134">
  <si>
    <t>YYYY. MM. DD - YYYY. MM. DD(  개월)</t>
    <phoneticPr fontId="1" type="noConversion"/>
  </si>
  <si>
    <t>연구개발비
(단위: 천원)</t>
    <phoneticPr fontId="1" type="noConversion"/>
  </si>
  <si>
    <t>1년차('00.00~'00.00)</t>
    <phoneticPr fontId="1" type="noConversion"/>
  </si>
  <si>
    <t>n년차('00.00~'00.00)</t>
    <phoneticPr fontId="1" type="noConversion"/>
  </si>
  <si>
    <t>현물</t>
    <phoneticPr fontId="1" type="noConversion"/>
  </si>
  <si>
    <t>매출액 기여율
산정기준</t>
    <phoneticPr fontId="1" type="noConversion"/>
  </si>
  <si>
    <t>매출액
기준</t>
    <phoneticPr fontId="1" type="noConversion"/>
  </si>
  <si>
    <t>개발 기술 제품</t>
    <phoneticPr fontId="1" type="noConversion"/>
  </si>
  <si>
    <t>예상 총매출액(E)</t>
    <phoneticPr fontId="1" type="noConversion"/>
  </si>
  <si>
    <t>해당 기술 기여액(F)</t>
    <phoneticPr fontId="1" type="noConversion"/>
  </si>
  <si>
    <t>개발 기술 제품이 포함된 제품군</t>
    <phoneticPr fontId="1" type="noConversion"/>
  </si>
  <si>
    <t>예상 제품군 매출액(E)</t>
    <phoneticPr fontId="1" type="noConversion"/>
  </si>
  <si>
    <t>1.-1)</t>
    <phoneticPr fontId="1" type="noConversion"/>
  </si>
  <si>
    <t>2.-1)</t>
    <phoneticPr fontId="1" type="noConversion"/>
  </si>
  <si>
    <t>2.-2)</t>
    <phoneticPr fontId="1" type="noConversion"/>
  </si>
  <si>
    <t>예상 연구개발결과물 제품매출액(E)</t>
    <phoneticPr fontId="1" type="noConversion"/>
  </si>
  <si>
    <t>예상 연구개발결과물 제품매출액(F)</t>
    <phoneticPr fontId="1" type="noConversion"/>
  </si>
  <si>
    <t>해당 기업 전체 매출</t>
    <phoneticPr fontId="1" type="noConversion"/>
  </si>
  <si>
    <t>매출액발생
1년차</t>
  </si>
  <si>
    <t>매출액발생
2년차</t>
  </si>
  <si>
    <t>매출액발생
3년차</t>
  </si>
  <si>
    <t>매출액발생
4년차</t>
  </si>
  <si>
    <t>매출액발생
5년차</t>
  </si>
  <si>
    <t>수익(매출액) 발생유형 선택</t>
    <phoneticPr fontId="1" type="noConversion"/>
  </si>
  <si>
    <t>매출액 기여율</t>
    <phoneticPr fontId="1" type="noConversion"/>
  </si>
  <si>
    <t>연구개발성과 관련 수익 발생유형
(구체적 설명 및 사례는 가이드라인 참조)</t>
    <phoneticPr fontId="1" type="noConversion"/>
  </si>
  <si>
    <t>매출액 기여율
(D=(F/E) * 100)</t>
    <phoneticPr fontId="1" type="noConversion"/>
  </si>
  <si>
    <t>사유(해당시)</t>
    <phoneticPr fontId="1" type="noConversion"/>
  </si>
  <si>
    <t>오류여부 검증</t>
    <phoneticPr fontId="1" type="noConversion"/>
  </si>
  <si>
    <t>구분</t>
    <phoneticPr fontId="1" type="noConversion"/>
  </si>
  <si>
    <t>과거 비중
(G=(I/H) * 100)</t>
    <phoneticPr fontId="1" type="noConversion"/>
  </si>
  <si>
    <t>기존 제품 매출액(H)</t>
    <phoneticPr fontId="1" type="noConversion"/>
  </si>
  <si>
    <t>기존 제품 매출액(I)</t>
    <phoneticPr fontId="1" type="noConversion"/>
  </si>
  <si>
    <t>기존 제품군 매출액(H)</t>
    <phoneticPr fontId="1" type="noConversion"/>
  </si>
  <si>
    <t>기존 총 매출액(H)</t>
    <phoneticPr fontId="1" type="noConversion"/>
  </si>
  <si>
    <t>최근 회계연도</t>
    <phoneticPr fontId="1" type="noConversion"/>
  </si>
  <si>
    <t>1.-3)</t>
    <phoneticPr fontId="1" type="noConversion"/>
  </si>
  <si>
    <t>가) 금액</t>
    <phoneticPr fontId="1" type="noConversion"/>
  </si>
  <si>
    <t>■ 향후 연구개발성과 매출(수익) 예상</t>
    <phoneticPr fontId="1" type="noConversion"/>
  </si>
  <si>
    <t>나) 작성금액에 대한 근거 설명(정성)</t>
    <phoneticPr fontId="1" type="noConversion"/>
  </si>
  <si>
    <t>나) 작성금액에 대한 근거 설명(정성)</t>
    <phoneticPr fontId="1" type="noConversion"/>
  </si>
  <si>
    <t>매출액
기준</t>
    <phoneticPr fontId="1" type="noConversion"/>
  </si>
  <si>
    <t>공정 개선 등</t>
    <phoneticPr fontId="1" type="noConversion"/>
  </si>
  <si>
    <t>1.-2)</t>
    <phoneticPr fontId="1" type="noConversion"/>
  </si>
  <si>
    <t>구분</t>
    <phoneticPr fontId="1" type="noConversion"/>
  </si>
  <si>
    <t>기술기여도</t>
    <phoneticPr fontId="1" type="noConversion"/>
  </si>
  <si>
    <t>예상
매출액
(D)</t>
    <phoneticPr fontId="1" type="noConversion"/>
  </si>
  <si>
    <t>예상기술료(C*D*E)</t>
    <phoneticPr fontId="1" type="noConversion"/>
  </si>
  <si>
    <t>출연금
(A)</t>
    <phoneticPr fontId="1" type="noConversion"/>
  </si>
  <si>
    <t>매출액
(B)</t>
    <phoneticPr fontId="1" type="noConversion"/>
  </si>
  <si>
    <t>기술기여도
(C=A*B)</t>
    <phoneticPr fontId="1" type="noConversion"/>
  </si>
  <si>
    <t>합계</t>
    <phoneticPr fontId="1" type="noConversion"/>
  </si>
  <si>
    <t xml:space="preserve"> 환경기술개발사업 기술기여도 검토자료(주관/공동)</t>
    <phoneticPr fontId="1" type="noConversion"/>
  </si>
  <si>
    <t>(참고) 국가연구개발혁신법 시행규칙 [별지 제2호서식] &lt;개정 2024.2.6&gt;</t>
    <phoneticPr fontId="1" type="noConversion"/>
  </si>
  <si>
    <t>사업명</t>
    <phoneticPr fontId="1" type="noConversion"/>
  </si>
  <si>
    <t>연구개발과제명</t>
    <phoneticPr fontId="1" type="noConversion"/>
  </si>
  <si>
    <t xml:space="preserve"> (주관 / 공동)</t>
    <phoneticPr fontId="1" type="noConversion"/>
  </si>
  <si>
    <t>연구책임자</t>
    <phoneticPr fontId="1" type="noConversion"/>
  </si>
  <si>
    <t>연구개발과제번호</t>
    <phoneticPr fontId="1" type="noConversion"/>
  </si>
  <si>
    <t>연구개발기간</t>
    <phoneticPr fontId="1" type="noConversion"/>
  </si>
  <si>
    <t>전체</t>
    <phoneticPr fontId="1" type="noConversion"/>
  </si>
  <si>
    <t>단계</t>
    <phoneticPr fontId="1" type="noConversion"/>
  </si>
  <si>
    <t>n</t>
    <phoneticPr fontId="1" type="noConversion"/>
  </si>
  <si>
    <t>연구개발비
(단위: 천원)</t>
    <phoneticPr fontId="1" type="noConversion"/>
  </si>
  <si>
    <t>정부지원
연구개발비
(A)</t>
    <phoneticPr fontId="1" type="noConversion"/>
  </si>
  <si>
    <t>기관부담연구개발비</t>
    <phoneticPr fontId="1" type="noConversion"/>
  </si>
  <si>
    <t>그 외 기관 등의 지원금</t>
    <phoneticPr fontId="1" type="noConversion"/>
  </si>
  <si>
    <t>합계
(B)</t>
    <phoneticPr fontId="1" type="noConversion"/>
  </si>
  <si>
    <t>연구개발비 외 
지원금</t>
    <phoneticPr fontId="1" type="noConversion"/>
  </si>
  <si>
    <t>지방자치단체</t>
    <phoneticPr fontId="1" type="noConversion"/>
  </si>
  <si>
    <t>기타(   )</t>
    <phoneticPr fontId="1" type="noConversion"/>
  </si>
  <si>
    <t>현금</t>
    <phoneticPr fontId="1" type="noConversion"/>
  </si>
  <si>
    <t>현물</t>
    <phoneticPr fontId="1" type="noConversion"/>
  </si>
  <si>
    <t>현물</t>
    <phoneticPr fontId="1" type="noConversion"/>
  </si>
  <si>
    <t>총계</t>
    <phoneticPr fontId="1" type="noConversion"/>
  </si>
  <si>
    <t>1년차('00.00~'00.00)</t>
    <phoneticPr fontId="1" type="noConversion"/>
  </si>
  <si>
    <t>환경기술개발사업 연구관리지침 &lt;협약의 세부조건(예시)&gt; &lt;개정 2023.12.29&gt;</t>
    <phoneticPr fontId="1" type="noConversion"/>
  </si>
  <si>
    <r>
      <t>제17조(기술료 등의 징수</t>
    </r>
    <r>
      <rPr>
        <sz val="10"/>
        <color theme="1"/>
        <rFont val="맑은 고딕"/>
        <family val="3"/>
        <charset val="129"/>
      </rPr>
      <t>〮</t>
    </r>
    <r>
      <rPr>
        <sz val="10"/>
        <color theme="1"/>
        <rFont val="맑은 고딕"/>
        <family val="3"/>
        <charset val="129"/>
        <scheme val="major"/>
      </rPr>
      <t>납부</t>
    </r>
    <r>
      <rPr>
        <sz val="10"/>
        <color theme="1"/>
        <rFont val="맑은 고딕"/>
        <family val="3"/>
        <charset val="129"/>
      </rPr>
      <t>〮</t>
    </r>
    <r>
      <rPr>
        <sz val="10"/>
        <color theme="1"/>
        <rFont val="맑은 고딕"/>
        <family val="3"/>
        <charset val="129"/>
        <scheme val="major"/>
      </rPr>
      <t>사용)</t>
    </r>
    <phoneticPr fontId="1" type="noConversion"/>
  </si>
  <si>
    <t>② 기술료등납부의무기관의 연구개발성과로 인한 수익의 납부와 관련하여 영 제39조제2항에 따른 기술기여도는 아래와 같이 정한다.</t>
    <phoneticPr fontId="1" type="noConversion"/>
  </si>
  <si>
    <t>매출액발생
1년차</t>
    <phoneticPr fontId="1" type="noConversion"/>
  </si>
  <si>
    <t>매출액발생
2년차</t>
    <phoneticPr fontId="1" type="noConversion"/>
  </si>
  <si>
    <t>매출액발생
3년차</t>
    <phoneticPr fontId="1" type="noConversion"/>
  </si>
  <si>
    <t>매출액발생
4년차</t>
    <phoneticPr fontId="1" type="noConversion"/>
  </si>
  <si>
    <t>매출액발생
5년차</t>
    <phoneticPr fontId="1" type="noConversion"/>
  </si>
  <si>
    <t>기술기여도
(D*C)</t>
    <phoneticPr fontId="1" type="noConversion"/>
  </si>
  <si>
    <t>국가연구개발사업 기술료 제도 매뉴얼</t>
    <phoneticPr fontId="1" type="noConversion"/>
  </si>
  <si>
    <t>&lt;별첨&gt; 연구개발과제협약시 기술기여도 산정 및 검증 가이드라인</t>
    <phoneticPr fontId="1" type="noConversion"/>
  </si>
  <si>
    <t>기술기여도 산정 기준</t>
    <phoneticPr fontId="1" type="noConversion"/>
  </si>
  <si>
    <t>매출액 기여율
(D)</t>
    <phoneticPr fontId="1" type="noConversion"/>
  </si>
  <si>
    <t>출연금 기여율
(C=A/B*100)</t>
    <phoneticPr fontId="1" type="noConversion"/>
  </si>
  <si>
    <t>매출액
기준</t>
    <phoneticPr fontId="1" type="noConversion"/>
  </si>
  <si>
    <t>매출액 기여율
산정기준</t>
    <phoneticPr fontId="1" type="noConversion"/>
  </si>
  <si>
    <t>YYYY. MM. DD - YYYY. MM. DD(  개월)</t>
    <phoneticPr fontId="1" type="noConversion"/>
  </si>
  <si>
    <t>YYYY. MM. DD - YYYY. MM. DD(  개월)</t>
    <phoneticPr fontId="1" type="noConversion"/>
  </si>
  <si>
    <t>개발 기술 제품 또는 기존 제품 개선 등</t>
    <phoneticPr fontId="1" type="noConversion"/>
  </si>
  <si>
    <t>기술 개발이전 원가(I)</t>
    <phoneticPr fontId="1" type="noConversion"/>
  </si>
  <si>
    <t>개발 기술 제품 또는 기존 제품 개선 등</t>
    <phoneticPr fontId="1" type="noConversion"/>
  </si>
  <si>
    <r>
      <t xml:space="preserve">1.연구개발성과가 적용된 제품 판매(또는 기존 제품 개선 등)로 수익 발생이 예상되는 경우
</t>
    </r>
    <r>
      <rPr>
        <sz val="10"/>
        <color theme="1"/>
        <rFont val="맑은 고딕"/>
        <family val="3"/>
        <charset val="129"/>
        <scheme val="major"/>
      </rPr>
      <t>1) 연구개발성과가 ‘제품 전체’이며 제품별 매출액 산정(예상)이 가능한 경우
2) 연구개발성과가 ‘제품 전체’가 아닌 ‘제품의 일부’이며, 제품군 매출액 산정(예상)이 가능한 경우
3) 연구개발성과가 ‘제품 전체’가 아닌 ‘제품의 일부’이며, 제품군 매출액 산정(예상)이 불가능한 경우</t>
    </r>
    <phoneticPr fontId="1" type="noConversion"/>
  </si>
  <si>
    <t>1단계</t>
    <phoneticPr fontId="1" type="noConversion"/>
  </si>
  <si>
    <t>n단계</t>
    <phoneticPr fontId="1" type="noConversion"/>
  </si>
  <si>
    <t>예상 제품군 매출액 또는 예상 공사 수주액(E)</t>
    <phoneticPr fontId="1" type="noConversion"/>
  </si>
  <si>
    <t>기존 제품군 매출액 또는 기존 공사 수주액(H)</t>
    <phoneticPr fontId="1" type="noConversion"/>
  </si>
  <si>
    <t>예상 연구개발결과물 제품매출액 또는 예상 매출액 증액분(F)</t>
    <phoneticPr fontId="1" type="noConversion"/>
  </si>
  <si>
    <t>개발 기술 제품이 포함된 제품군 또는 개발 기술을 이용한 공사 수주</t>
    <phoneticPr fontId="1" type="noConversion"/>
  </si>
  <si>
    <r>
      <rPr>
        <b/>
        <sz val="10"/>
        <color theme="1"/>
        <rFont val="맑은 고딕"/>
        <family val="3"/>
        <charset val="129"/>
        <scheme val="major"/>
      </rPr>
      <t xml:space="preserve">2. 연구개발성과로 개발 또는 개선된 기술을 적용(공정개선활동 등)하여 수익 발생이 예상되는 경우
</t>
    </r>
    <r>
      <rPr>
        <sz val="10"/>
        <color theme="1"/>
        <rFont val="맑은 고딕"/>
        <family val="3"/>
        <charset val="129"/>
        <scheme val="major"/>
      </rPr>
      <t>1) 해당 기술로 개발 또는 개선된 제품군의 매출액(또는 해당 기술이 적용되는 공사의 수주) 산정(예상)이 가능한 경우
2) 해당 기술로 개발 또는 개선된 제품군 매출액 산정(예상)이 불가능한 경우</t>
    </r>
    <phoneticPr fontId="1" type="noConversion"/>
  </si>
  <si>
    <t>1.-1)</t>
  </si>
  <si>
    <r>
      <rPr>
        <b/>
        <sz val="10"/>
        <color theme="1"/>
        <rFont val="맑은 고딕"/>
        <family val="3"/>
        <charset val="129"/>
      </rPr>
      <t xml:space="preserve">■ </t>
    </r>
    <r>
      <rPr>
        <b/>
        <sz val="10"/>
        <color theme="1"/>
        <rFont val="맑은 고딕"/>
        <family val="3"/>
        <charset val="129"/>
        <scheme val="major"/>
      </rPr>
      <t>현재기준</t>
    </r>
    <phoneticPr fontId="1" type="noConversion"/>
  </si>
  <si>
    <r>
      <t xml:space="preserve">가이드라인 </t>
    </r>
    <r>
      <rPr>
        <sz val="10"/>
        <color theme="1"/>
        <rFont val="맑은 고딕"/>
        <family val="3"/>
        <charset val="129"/>
      </rPr>
      <t>「</t>
    </r>
    <r>
      <rPr>
        <sz val="10"/>
        <color theme="1"/>
        <rFont val="맑은 고딕"/>
        <family val="3"/>
        <charset val="129"/>
        <scheme val="major"/>
      </rPr>
      <t>4. 기술기여도 산정 절차」 참고</t>
    </r>
    <phoneticPr fontId="1" type="noConversion"/>
  </si>
  <si>
    <t>1년차</t>
    <phoneticPr fontId="1" type="noConversion"/>
  </si>
  <si>
    <t>2년차</t>
    <phoneticPr fontId="1" type="noConversion"/>
  </si>
  <si>
    <t>3년차</t>
    <phoneticPr fontId="1" type="noConversion"/>
  </si>
  <si>
    <t>4년차</t>
    <phoneticPr fontId="1" type="noConversion"/>
  </si>
  <si>
    <t>5년차</t>
    <phoneticPr fontId="1" type="noConversion"/>
  </si>
  <si>
    <t>납부예상액</t>
    <phoneticPr fontId="1" type="noConversion"/>
  </si>
  <si>
    <t>기술료 상한액과 차액</t>
    <phoneticPr fontId="1" type="noConversion"/>
  </si>
  <si>
    <t>기술료 상한</t>
    <phoneticPr fontId="1" type="noConversion"/>
  </si>
  <si>
    <t>중소기업</t>
  </si>
  <si>
    <t>기술료 예측(참고)</t>
    <phoneticPr fontId="1" type="noConversion"/>
  </si>
  <si>
    <t>즉납시
(상한액에서 20% 감면)</t>
    <phoneticPr fontId="1" type="noConversion"/>
  </si>
  <si>
    <t>기업유형 선택</t>
    <phoneticPr fontId="1" type="noConversion"/>
  </si>
  <si>
    <t>매출발생</t>
    <phoneticPr fontId="1" type="noConversion"/>
  </si>
  <si>
    <t xml:space="preserve"> (주관 / 공동)</t>
    <phoneticPr fontId="1" type="noConversion"/>
  </si>
  <si>
    <t>즉납시
(상한액에서 20% 감면)</t>
    <phoneticPr fontId="1" type="noConversion"/>
  </si>
  <si>
    <t>기술료 상한</t>
    <phoneticPr fontId="1" type="noConversion"/>
  </si>
  <si>
    <t>납부예상액</t>
    <phoneticPr fontId="1" type="noConversion"/>
  </si>
  <si>
    <t>매출 발생</t>
    <phoneticPr fontId="1" type="noConversion"/>
  </si>
  <si>
    <t>1.-3)</t>
  </si>
  <si>
    <t>기술료 요율
( E )</t>
    <phoneticPr fontId="1" type="noConversion"/>
  </si>
  <si>
    <t>기술료 요율
( E )</t>
    <phoneticPr fontId="1" type="noConversion"/>
  </si>
  <si>
    <t>금액</t>
    <phoneticPr fontId="1" type="noConversion"/>
  </si>
  <si>
    <t>금액</t>
    <phoneticPr fontId="1" type="noConversion"/>
  </si>
  <si>
    <t>(단위:천원)</t>
    <phoneticPr fontId="1" type="noConversion"/>
  </si>
  <si>
    <t>(단위:천원)</t>
    <phoneticPr fontId="1" type="noConversion"/>
  </si>
  <si>
    <t>(단위:천원)</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</si>
</sst>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77" formatCode="mm&quot;월&quot;\ dd&quot;일&quot;"/>
  </numFmts>
  <fonts count="15"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ajor"/>
    </font>
    <font>
      <sz val="10"/>
      <color theme="1"/>
      <name val="맑은 고딕"/>
      <family val="3"/>
      <charset val="129"/>
    </font>
    <font>
      <sz val="10"/>
      <color theme="1"/>
      <name val="맑은 고딕"/>
      <family val="2"/>
      <charset val="129"/>
      <scheme val="minor"/>
    </font>
    <font>
      <sz val="11"/>
      <color theme="1"/>
      <name val="맑은 고딕"/>
      <family val="2"/>
      <charset val="129"/>
      <scheme val="minor"/>
    </font>
    <font>
      <sz val="10"/>
      <color theme="1"/>
      <name val="맑은 고딕"/>
      <family val="3"/>
      <charset val="129"/>
      <scheme val="minor"/>
    </font>
    <font>
      <b/>
      <sz val="10"/>
      <color theme="1"/>
      <name val="맑은 고딕"/>
      <family val="3"/>
      <charset val="129"/>
      <scheme val="major"/>
    </font>
    <font>
      <b/>
      <sz val="12"/>
      <color theme="1"/>
      <name val="맑은 고딕"/>
      <family val="3"/>
      <charset val="129"/>
      <scheme val="major"/>
    </font>
    <font>
      <sz val="9"/>
      <color theme="1"/>
      <name val="맑은 고딕"/>
      <family val="3"/>
      <charset val="129"/>
      <scheme val="major"/>
    </font>
    <font>
      <b/>
      <sz val="10"/>
      <color theme="1"/>
      <name val="맑은 고딕"/>
      <family val="3"/>
      <charset val="129"/>
    </font>
    <font>
      <sz val="9"/>
      <color indexed="81"/>
      <name val="Tahoma"/>
      <family val="2"/>
    </font>
    <font>
      <b/>
      <sz val="9"/>
      <color indexed="81"/>
      <name val="Tahoma"/>
      <family val="2"/>
    </font>
    <font>
      <b/>
      <sz val="9"/>
      <color indexed="81"/>
      <name val="돋움"/>
      <family val="3"/>
      <charset val="129"/>
    </font>
    <font>
      <b/>
      <sz val="10"/>
      <color rgb="FFC00000"/>
      <name val="맑은 고딕"/>
      <family val="3"/>
      <charset val="129"/>
      <scheme val="major"/>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2" tint="-9.9978637043366805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diagonal style="thin">
        <color indexed="64"/>
      </diagonal>
    </border>
    <border>
      <left style="medium">
        <color indexed="64"/>
      </left>
      <right style="medium">
        <color indexed="64"/>
      </right>
      <top style="medium">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medium">
        <color indexed="64"/>
      </right>
      <top style="thin">
        <color indexed="64"/>
      </top>
      <bottom/>
      <diagonal style="thin">
        <color indexed="64"/>
      </diagonal>
    </border>
  </borders>
  <cellStyleXfs count="3">
    <xf numFmtId="0" fontId="0" fillId="0" borderId="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cellStyleXfs>
  <cellXfs count="103">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0" xfId="0" applyFont="1" applyBorder="1">
      <alignment vertical="center"/>
    </xf>
    <xf numFmtId="0" fontId="2"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8" xfId="0" applyFont="1" applyFill="1" applyBorder="1" applyAlignment="1">
      <alignment vertical="center" wrapText="1" shrinkToFit="1"/>
    </xf>
    <xf numFmtId="0" fontId="8" fillId="0" borderId="0" xfId="0" applyFont="1">
      <alignment vertical="center"/>
    </xf>
    <xf numFmtId="0" fontId="2" fillId="0" borderId="0" xfId="0" applyFont="1" applyBorder="1" applyAlignment="1">
      <alignment horizontal="center" vertical="center" wrapText="1"/>
    </xf>
    <xf numFmtId="0" fontId="7" fillId="0" borderId="0" xfId="0" applyFont="1">
      <alignment vertical="center"/>
    </xf>
    <xf numFmtId="10" fontId="2" fillId="0" borderId="0" xfId="1"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1" fontId="2" fillId="3" borderId="1" xfId="2" applyFont="1" applyFill="1" applyBorder="1" applyAlignment="1">
      <alignment vertical="center"/>
    </xf>
    <xf numFmtId="41" fontId="2" fillId="0" borderId="1" xfId="2" applyFont="1" applyBorder="1">
      <alignment vertical="center"/>
    </xf>
    <xf numFmtId="41" fontId="2" fillId="0" borderId="1" xfId="2" applyFont="1" applyFill="1" applyBorder="1">
      <alignment vertical="center"/>
    </xf>
    <xf numFmtId="41" fontId="2" fillId="3" borderId="1" xfId="2" applyFont="1" applyFill="1" applyBorder="1">
      <alignment vertical="center"/>
    </xf>
    <xf numFmtId="0" fontId="4" fillId="0" borderId="0" xfId="0" applyFont="1" applyFill="1" applyBorder="1">
      <alignment vertical="center"/>
    </xf>
    <xf numFmtId="0" fontId="6" fillId="0" borderId="0" xfId="0" applyFont="1" applyFill="1" applyBorder="1" applyAlignment="1">
      <alignment vertical="center" wrapText="1"/>
    </xf>
    <xf numFmtId="0" fontId="6" fillId="0" borderId="0" xfId="0" quotePrefix="1" applyFont="1" applyFill="1" applyBorder="1" applyAlignment="1">
      <alignment vertical="center" wrapText="1"/>
    </xf>
    <xf numFmtId="177" fontId="2" fillId="0" borderId="17"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applyAlignment="1">
      <alignment horizontal="center" vertical="center" wrapText="1"/>
    </xf>
    <xf numFmtId="10" fontId="2" fillId="0" borderId="1" xfId="0" applyNumberFormat="1" applyFont="1" applyBorder="1" applyAlignment="1">
      <alignment horizontal="center" vertical="center" wrapText="1"/>
    </xf>
    <xf numFmtId="41" fontId="2" fillId="0" borderId="1" xfId="0" applyNumberFormat="1" applyFont="1" applyBorder="1" applyAlignment="1">
      <alignment horizontal="center" vertical="center" wrapText="1"/>
    </xf>
    <xf numFmtId="9" fontId="2" fillId="0" borderId="7" xfId="1" applyFont="1" applyBorder="1" applyAlignment="1">
      <alignment horizontal="center" vertical="center" wrapText="1"/>
    </xf>
    <xf numFmtId="41" fontId="2" fillId="0" borderId="1" xfId="2" applyFont="1" applyBorder="1" applyAlignment="1">
      <alignment horizontal="center" vertical="center" wrapText="1"/>
    </xf>
    <xf numFmtId="41" fontId="2" fillId="4" borderId="20" xfId="2" applyFont="1" applyFill="1" applyBorder="1" applyAlignment="1">
      <alignment horizontal="center" vertical="center" wrapText="1"/>
    </xf>
    <xf numFmtId="41" fontId="2" fillId="0" borderId="8" xfId="0" applyNumberFormat="1" applyFont="1" applyBorder="1">
      <alignment vertical="center"/>
    </xf>
    <xf numFmtId="41" fontId="2" fillId="4" borderId="21" xfId="2" applyFont="1" applyFill="1" applyBorder="1" applyAlignment="1">
      <alignment horizontal="center" vertical="center" wrapText="1"/>
    </xf>
    <xf numFmtId="41" fontId="2" fillId="4" borderId="22" xfId="2" applyFont="1" applyFill="1" applyBorder="1" applyAlignment="1">
      <alignment horizontal="center" vertical="center" wrapText="1"/>
    </xf>
    <xf numFmtId="41" fontId="2" fillId="4" borderId="23" xfId="2" applyFont="1" applyFill="1" applyBorder="1" applyAlignment="1">
      <alignment horizontal="center" vertical="center" wrapText="1"/>
    </xf>
    <xf numFmtId="41" fontId="2" fillId="0" borderId="9" xfId="0" applyNumberFormat="1" applyFont="1" applyFill="1" applyBorder="1">
      <alignment vertical="center"/>
    </xf>
    <xf numFmtId="41" fontId="2" fillId="4" borderId="25" xfId="2" applyFont="1" applyFill="1" applyBorder="1" applyAlignment="1">
      <alignment horizontal="center" vertical="center" wrapText="1"/>
    </xf>
    <xf numFmtId="41" fontId="2" fillId="4" borderId="26" xfId="2" applyFont="1" applyFill="1" applyBorder="1" applyAlignment="1">
      <alignment horizontal="center" vertical="center" wrapText="1"/>
    </xf>
    <xf numFmtId="41" fontId="14" fillId="0" borderId="19" xfId="0" applyNumberFormat="1" applyFont="1" applyFill="1" applyBorder="1">
      <alignment vertical="center"/>
    </xf>
    <xf numFmtId="41" fontId="2" fillId="0" borderId="1" xfId="2" applyNumberFormat="1" applyFont="1" applyBorder="1" applyAlignment="1">
      <alignment horizontal="center" vertical="center" wrapText="1"/>
    </xf>
    <xf numFmtId="41" fontId="2" fillId="0" borderId="1" xfId="2" applyNumberFormat="1" applyFont="1" applyBorder="1" applyAlignment="1">
      <alignment horizontal="center" vertical="center"/>
    </xf>
    <xf numFmtId="0" fontId="2" fillId="0" borderId="0" xfId="0" applyFont="1" applyAlignment="1">
      <alignment horizontal="right" vertical="center"/>
    </xf>
    <xf numFmtId="41" fontId="2" fillId="0" borderId="0" xfId="0" applyNumberFormat="1" applyFont="1">
      <alignment vertical="center"/>
    </xf>
    <xf numFmtId="0" fontId="2" fillId="2" borderId="1" xfId="0" applyFont="1" applyFill="1" applyBorder="1" applyAlignment="1">
      <alignment horizontal="center"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wrapText="1"/>
    </xf>
    <xf numFmtId="177" fontId="2" fillId="0" borderId="16" xfId="0" quotePrefix="1" applyNumberFormat="1" applyFont="1" applyBorder="1" applyAlignment="1">
      <alignment horizontal="center" vertical="center" wrapText="1"/>
    </xf>
    <xf numFmtId="177" fontId="2" fillId="0" borderId="17" xfId="0" quotePrefix="1" applyNumberFormat="1" applyFont="1" applyBorder="1" applyAlignment="1">
      <alignment horizontal="center" vertical="center" wrapText="1"/>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10" fontId="2" fillId="0" borderId="1" xfId="1" applyNumberFormat="1" applyFont="1" applyBorder="1" applyAlignment="1">
      <alignment horizontal="center" vertical="center"/>
    </xf>
    <xf numFmtId="41" fontId="2" fillId="0" borderId="8" xfId="2" applyFont="1" applyFill="1" applyBorder="1" applyAlignment="1">
      <alignment horizontal="center" vertical="center"/>
    </xf>
    <xf numFmtId="41" fontId="2" fillId="0" borderId="9" xfId="2" applyFont="1" applyFill="1" applyBorder="1" applyAlignment="1">
      <alignment horizontal="center" vertical="center"/>
    </xf>
    <xf numFmtId="0" fontId="2" fillId="0" borderId="1" xfId="0" applyFont="1" applyBorder="1" applyAlignment="1">
      <alignment horizontal="center" vertical="center"/>
    </xf>
    <xf numFmtId="41" fontId="2" fillId="0" borderId="8"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10" fontId="2" fillId="0" borderId="8" xfId="1" applyNumberFormat="1" applyFont="1" applyFill="1" applyBorder="1" applyAlignment="1">
      <alignment horizontal="center" vertical="center"/>
    </xf>
    <xf numFmtId="10" fontId="2" fillId="0" borderId="9" xfId="1" applyNumberFormat="1"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0" fontId="2" fillId="0" borderId="8" xfId="1" applyNumberFormat="1" applyFont="1" applyBorder="1" applyAlignment="1">
      <alignment horizontal="center" vertical="center"/>
    </xf>
    <xf numFmtId="10" fontId="2" fillId="0" borderId="9" xfId="1" applyNumberFormat="1" applyFont="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8" xfId="2" applyNumberFormat="1" applyFont="1" applyFill="1" applyBorder="1" applyAlignment="1">
      <alignment horizontal="center" vertical="center"/>
    </xf>
    <xf numFmtId="0" fontId="2" fillId="3" borderId="9" xfId="2" applyNumberFormat="1" applyFont="1" applyFill="1" applyBorder="1" applyAlignment="1">
      <alignment horizontal="center" vertical="center"/>
    </xf>
    <xf numFmtId="41" fontId="2" fillId="3" borderId="8" xfId="2" applyFont="1" applyFill="1" applyBorder="1" applyAlignment="1">
      <alignment horizontal="center" vertical="center"/>
    </xf>
    <xf numFmtId="41" fontId="2" fillId="3" borderId="9" xfId="2" applyFont="1" applyFill="1" applyBorder="1" applyAlignment="1">
      <alignment horizontal="center" vertical="center"/>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2" borderId="1" xfId="0" applyFont="1" applyFill="1" applyBorder="1" applyAlignment="1">
      <alignment horizontal="center" vertical="center"/>
    </xf>
    <xf numFmtId="0" fontId="2" fillId="3" borderId="8" xfId="0" applyFont="1" applyFill="1" applyBorder="1" applyAlignment="1">
      <alignment horizontal="left" vertical="center"/>
    </xf>
    <xf numFmtId="0" fontId="2" fillId="3" borderId="12" xfId="0" applyFont="1" applyFill="1" applyBorder="1" applyAlignment="1">
      <alignment horizontal="left" vertical="center"/>
    </xf>
    <xf numFmtId="0" fontId="2" fillId="3" borderId="9" xfId="0" applyFont="1" applyFill="1" applyBorder="1" applyAlignment="1">
      <alignment horizontal="left" vertical="center"/>
    </xf>
    <xf numFmtId="177" fontId="2" fillId="0" borderId="8" xfId="0" quotePrefix="1" applyNumberFormat="1" applyFont="1" applyBorder="1" applyAlignment="1">
      <alignment horizontal="center" vertical="center" wrapText="1"/>
    </xf>
    <xf numFmtId="177" fontId="2" fillId="0" borderId="12" xfId="0" quotePrefix="1" applyNumberFormat="1" applyFont="1" applyBorder="1" applyAlignment="1">
      <alignment horizontal="center" vertical="center" wrapText="1"/>
    </xf>
    <xf numFmtId="177" fontId="2" fillId="0" borderId="9" xfId="0" quotePrefix="1" applyNumberFormat="1" applyFont="1" applyBorder="1" applyAlignment="1">
      <alignment horizontal="center" vertical="center" wrapText="1"/>
    </xf>
    <xf numFmtId="0" fontId="2" fillId="0" borderId="2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41" fontId="2" fillId="3" borderId="1" xfId="2" applyFont="1" applyFill="1" applyBorder="1" applyAlignment="1">
      <alignment horizontal="left" vertical="center"/>
    </xf>
    <xf numFmtId="0" fontId="2" fillId="0" borderId="8" xfId="0" applyFont="1" applyFill="1" applyBorder="1" applyAlignment="1">
      <alignment horizontal="center" vertical="center" wrapText="1"/>
    </xf>
    <xf numFmtId="0" fontId="9" fillId="0" borderId="15" xfId="0" applyFont="1" applyBorder="1" applyAlignment="1">
      <alignment horizontal="center" vertical="center" wrapText="1"/>
    </xf>
    <xf numFmtId="0" fontId="2" fillId="0" borderId="15" xfId="0" applyFont="1" applyBorder="1" applyAlignment="1">
      <alignment horizontal="center" vertical="center"/>
    </xf>
    <xf numFmtId="0" fontId="7" fillId="0" borderId="13" xfId="0" applyFont="1" applyBorder="1" applyAlignment="1">
      <alignment horizontal="left" vertical="center" wrapText="1"/>
    </xf>
    <xf numFmtId="0" fontId="7" fillId="3" borderId="6" xfId="0" applyNumberFormat="1" applyFont="1" applyFill="1" applyBorder="1" applyAlignment="1">
      <alignment horizontal="center" vertical="center"/>
    </xf>
    <xf numFmtId="0" fontId="7" fillId="3" borderId="7" xfId="0" applyNumberFormat="1" applyFont="1" applyFill="1" applyBorder="1" applyAlignment="1">
      <alignment horizontal="center" vertical="center"/>
    </xf>
    <xf numFmtId="0" fontId="2" fillId="0" borderId="12" xfId="0" applyFont="1" applyBorder="1" applyAlignment="1">
      <alignment horizontal="center" vertical="center" wrapText="1"/>
    </xf>
    <xf numFmtId="0" fontId="2" fillId="0" borderId="8" xfId="0" applyFont="1" applyFill="1" applyBorder="1" applyAlignment="1">
      <alignment horizontal="center" vertical="center" wrapText="1" shrinkToFit="1"/>
    </xf>
    <xf numFmtId="0" fontId="2" fillId="0" borderId="12" xfId="0" applyFont="1" applyFill="1" applyBorder="1" applyAlignment="1">
      <alignment horizontal="center" vertical="center" wrapText="1" shrinkToFit="1"/>
    </xf>
    <xf numFmtId="0" fontId="2" fillId="0" borderId="9" xfId="0" applyFont="1" applyFill="1" applyBorder="1" applyAlignment="1">
      <alignment horizontal="center" vertical="center" wrapText="1" shrinkToFit="1"/>
    </xf>
  </cellXfs>
  <cellStyles count="3">
    <cellStyle name="백분율" xfId="1" builtinId="5"/>
    <cellStyle name="쉼표 [0]" xfId="2" builtinId="6"/>
    <cellStyle name="표준"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B2:R53"/>
  <sheetViews>
    <sheetView showGridLines="0" tabSelected="1" view="pageBreakPreview" zoomScale="85" zoomScaleNormal="100" zoomScaleSheetLayoutView="85" workbookViewId="0">
      <selection activeCell="S48" sqref="S48"/>
    </sheetView>
  </sheetViews>
  <sheetFormatPr defaultColWidth="8.75" defaultRowHeight="13.5" x14ac:dyDescent="0.3"/>
  <cols>
    <col min="1" max="2" width="8.75" style="1"/>
    <col min="3" max="3" width="15.25" style="1" customWidth="1"/>
    <col min="4" max="5" width="9" style="1" customWidth="1"/>
    <col min="6" max="7" width="11.25" style="1" customWidth="1"/>
    <col min="8" max="8" width="10.75" style="1" customWidth="1"/>
    <col min="9" max="16" width="11.25" style="1" customWidth="1"/>
    <col min="17" max="17" width="7.375" style="1" customWidth="1"/>
    <col min="18" max="16384" width="8.75" style="1"/>
  </cols>
  <sheetData>
    <row r="2" spans="2:18" ht="16.5" customHeight="1" x14ac:dyDescent="0.3">
      <c r="B2" s="9" t="s">
        <v>52</v>
      </c>
      <c r="R2" s="1" t="s">
        <v>53</v>
      </c>
    </row>
    <row r="4" spans="2:18" ht="28.15" customHeight="1" x14ac:dyDescent="0.3">
      <c r="C4" s="81" t="s">
        <v>54</v>
      </c>
      <c r="D4" s="81"/>
      <c r="E4" s="81"/>
      <c r="F4" s="82"/>
      <c r="G4" s="83"/>
      <c r="H4" s="83"/>
      <c r="I4" s="83"/>
      <c r="J4" s="83"/>
      <c r="K4" s="83"/>
      <c r="L4" s="83"/>
      <c r="M4" s="83"/>
      <c r="N4" s="83"/>
      <c r="O4" s="83"/>
      <c r="P4" s="84"/>
    </row>
    <row r="5" spans="2:18" ht="28.15" customHeight="1" x14ac:dyDescent="0.3">
      <c r="C5" s="42" t="s">
        <v>55</v>
      </c>
      <c r="D5" s="42"/>
      <c r="E5" s="42"/>
      <c r="F5" s="82" t="s">
        <v>56</v>
      </c>
      <c r="G5" s="83"/>
      <c r="H5" s="83"/>
      <c r="I5" s="83"/>
      <c r="J5" s="83"/>
      <c r="K5" s="83"/>
      <c r="L5" s="83"/>
      <c r="M5" s="83"/>
      <c r="N5" s="83"/>
      <c r="O5" s="83"/>
      <c r="P5" s="84"/>
    </row>
    <row r="6" spans="2:18" ht="27" customHeight="1" x14ac:dyDescent="0.3">
      <c r="C6" s="81" t="s">
        <v>57</v>
      </c>
      <c r="D6" s="81"/>
      <c r="E6" s="81"/>
      <c r="F6" s="82"/>
      <c r="G6" s="83"/>
      <c r="H6" s="83"/>
      <c r="I6" s="83"/>
      <c r="J6" s="84"/>
      <c r="K6" s="81" t="s">
        <v>58</v>
      </c>
      <c r="L6" s="81"/>
      <c r="M6" s="82"/>
      <c r="N6" s="83"/>
      <c r="O6" s="83"/>
      <c r="P6" s="84"/>
    </row>
    <row r="7" spans="2:18" s="3" customFormat="1" ht="15" customHeight="1" x14ac:dyDescent="0.3">
      <c r="C7" s="4"/>
      <c r="D7" s="4"/>
      <c r="E7" s="4"/>
      <c r="F7" s="4"/>
      <c r="G7" s="4"/>
      <c r="H7" s="4"/>
      <c r="I7" s="4"/>
      <c r="J7" s="4"/>
      <c r="K7" s="4"/>
      <c r="L7" s="4"/>
      <c r="M7" s="4"/>
      <c r="N7" s="4"/>
      <c r="O7" s="4"/>
      <c r="P7" s="4"/>
    </row>
    <row r="8" spans="2:18" ht="28.15" customHeight="1" x14ac:dyDescent="0.3">
      <c r="C8" s="58" t="s">
        <v>59</v>
      </c>
      <c r="D8" s="58"/>
      <c r="E8" s="58"/>
      <c r="F8" s="58" t="s">
        <v>60</v>
      </c>
      <c r="G8" s="58"/>
      <c r="H8" s="58"/>
      <c r="I8" s="58"/>
      <c r="J8" s="69" t="s">
        <v>0</v>
      </c>
      <c r="K8" s="71"/>
      <c r="L8" s="71"/>
      <c r="M8" s="71"/>
      <c r="N8" s="71"/>
      <c r="O8" s="71"/>
      <c r="P8" s="70"/>
    </row>
    <row r="9" spans="2:18" ht="28.15" customHeight="1" x14ac:dyDescent="0.3">
      <c r="C9" s="58"/>
      <c r="D9" s="58"/>
      <c r="E9" s="58"/>
      <c r="F9" s="58" t="s">
        <v>61</v>
      </c>
      <c r="G9" s="58"/>
      <c r="H9" s="72">
        <v>1</v>
      </c>
      <c r="I9" s="73"/>
      <c r="J9" s="69" t="s">
        <v>92</v>
      </c>
      <c r="K9" s="71"/>
      <c r="L9" s="71"/>
      <c r="M9" s="71"/>
      <c r="N9" s="71"/>
      <c r="O9" s="71"/>
      <c r="P9" s="70"/>
    </row>
    <row r="10" spans="2:18" ht="28.15" customHeight="1" x14ac:dyDescent="0.3">
      <c r="C10" s="58"/>
      <c r="D10" s="58"/>
      <c r="E10" s="58"/>
      <c r="F10" s="58"/>
      <c r="G10" s="58"/>
      <c r="H10" s="74" t="s">
        <v>62</v>
      </c>
      <c r="I10" s="75"/>
      <c r="J10" s="69" t="s">
        <v>93</v>
      </c>
      <c r="K10" s="71"/>
      <c r="L10" s="71"/>
      <c r="M10" s="71"/>
      <c r="N10" s="71"/>
      <c r="O10" s="71"/>
      <c r="P10" s="70"/>
    </row>
    <row r="11" spans="2:18" s="3" customFormat="1" ht="15" customHeight="1" x14ac:dyDescent="0.3">
      <c r="C11" s="4"/>
      <c r="D11" s="4"/>
      <c r="E11" s="4"/>
      <c r="F11" s="4"/>
      <c r="G11" s="4"/>
      <c r="H11" s="4"/>
      <c r="I11" s="4"/>
      <c r="J11" s="4"/>
      <c r="K11" s="4"/>
      <c r="L11" s="4"/>
      <c r="M11" s="4"/>
      <c r="N11" s="4"/>
      <c r="O11" s="4"/>
      <c r="P11" s="4"/>
    </row>
    <row r="12" spans="2:18" ht="28.15" customHeight="1" x14ac:dyDescent="0.3">
      <c r="C12" s="53" t="s">
        <v>1</v>
      </c>
      <c r="D12" s="76"/>
      <c r="E12" s="50"/>
      <c r="F12" s="49" t="s">
        <v>64</v>
      </c>
      <c r="G12" s="58" t="s">
        <v>65</v>
      </c>
      <c r="H12" s="58"/>
      <c r="I12" s="58" t="s">
        <v>66</v>
      </c>
      <c r="J12" s="58"/>
      <c r="K12" s="58"/>
      <c r="L12" s="58"/>
      <c r="M12" s="49" t="s">
        <v>67</v>
      </c>
      <c r="N12" s="58"/>
      <c r="O12" s="58"/>
      <c r="P12" s="49" t="s">
        <v>68</v>
      </c>
    </row>
    <row r="13" spans="2:18" ht="28.15" customHeight="1" x14ac:dyDescent="0.3">
      <c r="C13" s="77"/>
      <c r="D13" s="78"/>
      <c r="E13" s="79"/>
      <c r="F13" s="49"/>
      <c r="G13" s="58"/>
      <c r="H13" s="58"/>
      <c r="I13" s="58" t="s">
        <v>69</v>
      </c>
      <c r="J13" s="58"/>
      <c r="K13" s="58" t="s">
        <v>70</v>
      </c>
      <c r="L13" s="58"/>
      <c r="M13" s="58"/>
      <c r="N13" s="58"/>
      <c r="O13" s="58"/>
      <c r="P13" s="49"/>
    </row>
    <row r="14" spans="2:18" ht="28.15" customHeight="1" x14ac:dyDescent="0.3">
      <c r="C14" s="54"/>
      <c r="D14" s="80"/>
      <c r="E14" s="51"/>
      <c r="F14" s="11" t="s">
        <v>71</v>
      </c>
      <c r="G14" s="11" t="s">
        <v>71</v>
      </c>
      <c r="H14" s="11" t="s">
        <v>72</v>
      </c>
      <c r="I14" s="11" t="s">
        <v>71</v>
      </c>
      <c r="J14" s="11" t="s">
        <v>73</v>
      </c>
      <c r="K14" s="11" t="s">
        <v>71</v>
      </c>
      <c r="L14" s="11" t="s">
        <v>72</v>
      </c>
      <c r="M14" s="11" t="s">
        <v>71</v>
      </c>
      <c r="N14" s="11" t="s">
        <v>72</v>
      </c>
      <c r="O14" s="11" t="s">
        <v>51</v>
      </c>
      <c r="P14" s="49"/>
    </row>
    <row r="15" spans="2:18" ht="28.15" customHeight="1" x14ac:dyDescent="0.3">
      <c r="C15" s="47" t="s">
        <v>74</v>
      </c>
      <c r="D15" s="48"/>
      <c r="E15" s="52"/>
      <c r="F15" s="14">
        <f>SUM(F16:F19)</f>
        <v>800</v>
      </c>
      <c r="G15" s="14">
        <f t="shared" ref="G15:L15" si="0">SUM(G16:G19)</f>
        <v>70</v>
      </c>
      <c r="H15" s="14">
        <f t="shared" si="0"/>
        <v>130</v>
      </c>
      <c r="I15" s="14">
        <f t="shared" si="0"/>
        <v>0</v>
      </c>
      <c r="J15" s="14">
        <f t="shared" si="0"/>
        <v>0</v>
      </c>
      <c r="K15" s="14">
        <f t="shared" si="0"/>
        <v>0</v>
      </c>
      <c r="L15" s="14">
        <f t="shared" si="0"/>
        <v>0</v>
      </c>
      <c r="M15" s="14">
        <f>SUM(M16:M19)</f>
        <v>870</v>
      </c>
      <c r="N15" s="14">
        <f t="shared" ref="N15:P15" si="1">SUM(N16:N19)</f>
        <v>130</v>
      </c>
      <c r="O15" s="14">
        <f t="shared" si="1"/>
        <v>1000</v>
      </c>
      <c r="P15" s="14">
        <f t="shared" si="1"/>
        <v>0</v>
      </c>
    </row>
    <row r="16" spans="2:18" ht="28.15" customHeight="1" x14ac:dyDescent="0.3">
      <c r="C16" s="67" t="s">
        <v>98</v>
      </c>
      <c r="D16" s="69" t="s">
        <v>75</v>
      </c>
      <c r="E16" s="70"/>
      <c r="F16" s="16">
        <v>300</v>
      </c>
      <c r="G16" s="16">
        <v>20</v>
      </c>
      <c r="H16" s="16">
        <v>30</v>
      </c>
      <c r="I16" s="13"/>
      <c r="J16" s="13"/>
      <c r="K16" s="13"/>
      <c r="L16" s="13"/>
      <c r="M16" s="14">
        <f t="shared" ref="M16:M19" si="2">F16+G16+I16+K16</f>
        <v>320</v>
      </c>
      <c r="N16" s="14">
        <f>H16+J16+L16</f>
        <v>30</v>
      </c>
      <c r="O16" s="15">
        <f>SUM(M16:N16)</f>
        <v>350</v>
      </c>
      <c r="P16" s="13"/>
    </row>
    <row r="17" spans="3:18" ht="28.15" customHeight="1" x14ac:dyDescent="0.3">
      <c r="C17" s="68"/>
      <c r="D17" s="69" t="s">
        <v>3</v>
      </c>
      <c r="E17" s="70"/>
      <c r="F17" s="16">
        <v>500</v>
      </c>
      <c r="G17" s="16">
        <v>50</v>
      </c>
      <c r="H17" s="16">
        <v>100</v>
      </c>
      <c r="I17" s="13"/>
      <c r="J17" s="13"/>
      <c r="K17" s="13"/>
      <c r="L17" s="13"/>
      <c r="M17" s="14">
        <f t="shared" si="2"/>
        <v>550</v>
      </c>
      <c r="N17" s="14">
        <f t="shared" ref="N17:N19" si="3">H17+J17+L17</f>
        <v>100</v>
      </c>
      <c r="O17" s="15">
        <f t="shared" ref="O17:O19" si="4">SUM(M17:N17)</f>
        <v>650</v>
      </c>
      <c r="P17" s="13"/>
    </row>
    <row r="18" spans="3:18" ht="28.15" customHeight="1" x14ac:dyDescent="0.3">
      <c r="C18" s="67" t="s">
        <v>99</v>
      </c>
      <c r="D18" s="69" t="s">
        <v>2</v>
      </c>
      <c r="E18" s="70"/>
      <c r="F18" s="13"/>
      <c r="G18" s="13"/>
      <c r="H18" s="13"/>
      <c r="I18" s="13"/>
      <c r="J18" s="13"/>
      <c r="K18" s="13"/>
      <c r="L18" s="13"/>
      <c r="M18" s="14">
        <f t="shared" si="2"/>
        <v>0</v>
      </c>
      <c r="N18" s="14">
        <f t="shared" si="3"/>
        <v>0</v>
      </c>
      <c r="O18" s="15">
        <f t="shared" si="4"/>
        <v>0</v>
      </c>
      <c r="P18" s="13"/>
    </row>
    <row r="19" spans="3:18" ht="28.15" customHeight="1" x14ac:dyDescent="0.3">
      <c r="C19" s="68"/>
      <c r="D19" s="69" t="s">
        <v>3</v>
      </c>
      <c r="E19" s="70"/>
      <c r="F19" s="13"/>
      <c r="G19" s="13"/>
      <c r="H19" s="13"/>
      <c r="I19" s="13"/>
      <c r="J19" s="13"/>
      <c r="K19" s="13"/>
      <c r="L19" s="13"/>
      <c r="M19" s="14">
        <f t="shared" si="2"/>
        <v>0</v>
      </c>
      <c r="N19" s="14">
        <f t="shared" si="3"/>
        <v>0</v>
      </c>
      <c r="O19" s="15">
        <f t="shared" si="4"/>
        <v>0</v>
      </c>
      <c r="P19" s="13"/>
    </row>
    <row r="20" spans="3:18" ht="15" customHeight="1" x14ac:dyDescent="0.3"/>
    <row r="21" spans="3:18" ht="15" customHeight="1" x14ac:dyDescent="0.3"/>
    <row r="22" spans="3:18" ht="14.45" customHeight="1" x14ac:dyDescent="0.3">
      <c r="C22" s="1" t="s">
        <v>76</v>
      </c>
      <c r="R22" s="1" t="s">
        <v>77</v>
      </c>
    </row>
    <row r="23" spans="3:18" ht="15" customHeight="1" x14ac:dyDescent="0.3">
      <c r="R23" s="1" t="s">
        <v>78</v>
      </c>
    </row>
    <row r="24" spans="3:18" ht="30" customHeight="1" x14ac:dyDescent="0.3">
      <c r="C24" s="47" t="s">
        <v>44</v>
      </c>
      <c r="D24" s="48"/>
      <c r="E24" s="52"/>
      <c r="F24" s="53" t="s">
        <v>79</v>
      </c>
      <c r="G24" s="50"/>
      <c r="H24" s="53" t="s">
        <v>80</v>
      </c>
      <c r="I24" s="50"/>
      <c r="J24" s="53" t="s">
        <v>81</v>
      </c>
      <c r="K24" s="50"/>
      <c r="L24" s="53" t="s">
        <v>82</v>
      </c>
      <c r="M24" s="50"/>
      <c r="N24" s="53" t="s">
        <v>83</v>
      </c>
      <c r="O24" s="50"/>
    </row>
    <row r="25" spans="3:18" ht="28.15" customHeight="1" x14ac:dyDescent="0.3">
      <c r="C25" s="63" t="s">
        <v>84</v>
      </c>
      <c r="D25" s="48"/>
      <c r="E25" s="52"/>
      <c r="F25" s="65">
        <f>F$31*F$32</f>
        <v>0.12</v>
      </c>
      <c r="G25" s="66"/>
      <c r="H25" s="65">
        <f t="shared" ref="H25" si="5">H$31*H$32</f>
        <v>0.13333333333333333</v>
      </c>
      <c r="I25" s="66"/>
      <c r="J25" s="65">
        <f t="shared" ref="J25" si="6">J$31*J$32</f>
        <v>0.15384615384615385</v>
      </c>
      <c r="K25" s="66"/>
      <c r="L25" s="65">
        <f t="shared" ref="L25" si="7">L$31*L$32</f>
        <v>0.17142857142857143</v>
      </c>
      <c r="M25" s="66"/>
      <c r="N25" s="65">
        <f t="shared" ref="N25" si="8">N$31*N$32</f>
        <v>0.18666666666666668</v>
      </c>
      <c r="O25" s="66"/>
    </row>
    <row r="27" spans="3:18" x14ac:dyDescent="0.3">
      <c r="C27" s="1" t="s">
        <v>85</v>
      </c>
    </row>
    <row r="28" spans="3:18" x14ac:dyDescent="0.3">
      <c r="C28" s="1" t="s">
        <v>86</v>
      </c>
    </row>
    <row r="29" spans="3:18" ht="14.45" customHeight="1" x14ac:dyDescent="0.3"/>
    <row r="30" spans="3:18" ht="30" customHeight="1" x14ac:dyDescent="0.3">
      <c r="C30" s="58" t="s">
        <v>87</v>
      </c>
      <c r="D30" s="58"/>
      <c r="E30" s="58"/>
      <c r="F30" s="63" t="str">
        <f>F$24</f>
        <v>매출액발생
1년차</v>
      </c>
      <c r="G30" s="64"/>
      <c r="H30" s="63" t="str">
        <f>H$24</f>
        <v>매출액발생
2년차</v>
      </c>
      <c r="I30" s="64"/>
      <c r="J30" s="63" t="str">
        <f>J$24</f>
        <v>매출액발생
3년차</v>
      </c>
      <c r="K30" s="64"/>
      <c r="L30" s="63" t="str">
        <f>L$24</f>
        <v>매출액발생
4년차</v>
      </c>
      <c r="M30" s="64"/>
      <c r="N30" s="63" t="str">
        <f>N$24</f>
        <v>매출액발생
5년차</v>
      </c>
      <c r="O30" s="64"/>
    </row>
    <row r="31" spans="3:18" ht="28.15" customHeight="1" x14ac:dyDescent="0.3">
      <c r="C31" s="49" t="s">
        <v>88</v>
      </c>
      <c r="D31" s="58"/>
      <c r="E31" s="58"/>
      <c r="F31" s="61">
        <f>F39</f>
        <v>0.15</v>
      </c>
      <c r="G31" s="62"/>
      <c r="H31" s="61">
        <f t="shared" ref="H31" si="9">H39</f>
        <v>0.16666666666666666</v>
      </c>
      <c r="I31" s="62"/>
      <c r="J31" s="61">
        <f t="shared" ref="J31" si="10">J39</f>
        <v>0.19230769230769232</v>
      </c>
      <c r="K31" s="62"/>
      <c r="L31" s="61">
        <f t="shared" ref="L31" si="11">L39</f>
        <v>0.21428571428571427</v>
      </c>
      <c r="M31" s="62"/>
      <c r="N31" s="61">
        <f t="shared" ref="N31" si="12">N39</f>
        <v>0.23333333333333334</v>
      </c>
      <c r="O31" s="62"/>
    </row>
    <row r="32" spans="3:18" ht="28.15" customHeight="1" x14ac:dyDescent="0.3">
      <c r="C32" s="49" t="s">
        <v>89</v>
      </c>
      <c r="D32" s="58"/>
      <c r="E32" s="58"/>
      <c r="F32" s="55">
        <f>$F$15/$O$15</f>
        <v>0.8</v>
      </c>
      <c r="G32" s="55"/>
      <c r="H32" s="55">
        <f t="shared" ref="H32" si="13">$F$15/$O$15</f>
        <v>0.8</v>
      </c>
      <c r="I32" s="55"/>
      <c r="J32" s="55">
        <f t="shared" ref="J32" si="14">$F$15/$O$15</f>
        <v>0.8</v>
      </c>
      <c r="K32" s="55"/>
      <c r="L32" s="55">
        <f t="shared" ref="L32" si="15">$F$15/$O$15</f>
        <v>0.8</v>
      </c>
      <c r="M32" s="55"/>
      <c r="N32" s="55">
        <f t="shared" ref="N32" si="16">$F$15/$O$15</f>
        <v>0.8</v>
      </c>
      <c r="O32" s="55"/>
    </row>
    <row r="33" spans="3:15" ht="14.45" customHeight="1" x14ac:dyDescent="0.3"/>
    <row r="34" spans="3:15" x14ac:dyDescent="0.3">
      <c r="O34" s="40" t="s">
        <v>133</v>
      </c>
    </row>
    <row r="35" spans="3:15" ht="3.75" customHeight="1" x14ac:dyDescent="0.3">
      <c r="O35" s="40"/>
    </row>
    <row r="36" spans="3:15" ht="30" customHeight="1" x14ac:dyDescent="0.3">
      <c r="C36" s="12" t="s">
        <v>90</v>
      </c>
      <c r="D36" s="49" t="s">
        <v>91</v>
      </c>
      <c r="E36" s="49"/>
      <c r="F36" s="49" t="str">
        <f>F$24</f>
        <v>매출액발생
1년차</v>
      </c>
      <c r="G36" s="49"/>
      <c r="H36" s="49" t="str">
        <f>H$24</f>
        <v>매출액발생
2년차</v>
      </c>
      <c r="I36" s="49"/>
      <c r="J36" s="49" t="str">
        <f>J$24</f>
        <v>매출액발생
3년차</v>
      </c>
      <c r="K36" s="49"/>
      <c r="L36" s="49" t="str">
        <f>L$24</f>
        <v>매출액발생
4년차</v>
      </c>
      <c r="M36" s="49"/>
      <c r="N36" s="49" t="str">
        <f>N$24</f>
        <v>매출액발생
5년차</v>
      </c>
      <c r="O36" s="49"/>
    </row>
    <row r="37" spans="3:15" ht="53.25" customHeight="1" x14ac:dyDescent="0.3">
      <c r="C37" s="2" t="str">
        <f>'&gt;매출액 기여율(D)'!C22</f>
        <v>해당 기업 전체 매출</v>
      </c>
      <c r="D37" s="59" t="str">
        <f>'&gt;매출액 기여율(D)'!D22:E22</f>
        <v>예상 총매출액(E)</v>
      </c>
      <c r="E37" s="60"/>
      <c r="F37" s="56">
        <f>'&gt;매출액 기여율(D)'!F22</f>
        <v>1000</v>
      </c>
      <c r="G37" s="57"/>
      <c r="H37" s="56">
        <f>'&gt;매출액 기여율(D)'!H22</f>
        <v>1200</v>
      </c>
      <c r="I37" s="57"/>
      <c r="J37" s="56">
        <f>'&gt;매출액 기여율(D)'!J22</f>
        <v>1300</v>
      </c>
      <c r="K37" s="57"/>
      <c r="L37" s="56">
        <f>'&gt;매출액 기여율(D)'!L22</f>
        <v>1400</v>
      </c>
      <c r="M37" s="57"/>
      <c r="N37" s="56">
        <f>'&gt;매출액 기여율(D)'!N22</f>
        <v>1500</v>
      </c>
      <c r="O37" s="57"/>
    </row>
    <row r="38" spans="3:15" ht="50.25" customHeight="1" x14ac:dyDescent="0.3">
      <c r="C38" s="2" t="str">
        <f>'&gt;매출액 기여율(D)'!C23</f>
        <v>개발 기술 제품 또는 기존 제품 개선 등</v>
      </c>
      <c r="D38" s="49" t="str">
        <f>'&gt;매출액 기여율(D)'!D23:E23</f>
        <v>예상 연구개발결과물 제품매출액 또는 예상 매출액 증액분(F)</v>
      </c>
      <c r="E38" s="49"/>
      <c r="F38" s="56">
        <f>'&gt;매출액 기여율(D)'!F23</f>
        <v>150</v>
      </c>
      <c r="G38" s="57"/>
      <c r="H38" s="56">
        <f>'&gt;매출액 기여율(D)'!H23</f>
        <v>200</v>
      </c>
      <c r="I38" s="57"/>
      <c r="J38" s="56">
        <f>'&gt;매출액 기여율(D)'!J23</f>
        <v>250</v>
      </c>
      <c r="K38" s="57"/>
      <c r="L38" s="56">
        <f>'&gt;매출액 기여율(D)'!L23</f>
        <v>300</v>
      </c>
      <c r="M38" s="57"/>
      <c r="N38" s="56">
        <f>'&gt;매출액 기여율(D)'!N23</f>
        <v>350</v>
      </c>
      <c r="O38" s="57"/>
    </row>
    <row r="39" spans="3:15" ht="33" customHeight="1" x14ac:dyDescent="0.3">
      <c r="C39" s="49" t="s">
        <v>26</v>
      </c>
      <c r="D39" s="58"/>
      <c r="E39" s="58"/>
      <c r="F39" s="55">
        <f>F$38/F$37</f>
        <v>0.15</v>
      </c>
      <c r="G39" s="55"/>
      <c r="H39" s="55">
        <f t="shared" ref="H39" si="17">H$38/H$37</f>
        <v>0.16666666666666666</v>
      </c>
      <c r="I39" s="55"/>
      <c r="J39" s="55">
        <f t="shared" ref="J39" si="18">J$38/J$37</f>
        <v>0.19230769230769232</v>
      </c>
      <c r="K39" s="55"/>
      <c r="L39" s="55">
        <f t="shared" ref="L39" si="19">L$38/L$37</f>
        <v>0.21428571428571427</v>
      </c>
      <c r="M39" s="55"/>
      <c r="N39" s="55">
        <f t="shared" ref="N39" si="20">N$38/N$37</f>
        <v>0.23333333333333334</v>
      </c>
      <c r="O39" s="55"/>
    </row>
    <row r="41" spans="3:15" ht="18" customHeight="1" x14ac:dyDescent="0.3"/>
    <row r="42" spans="3:15" ht="15" customHeight="1" x14ac:dyDescent="0.3">
      <c r="C42" s="9" t="s">
        <v>117</v>
      </c>
    </row>
    <row r="43" spans="3:15" ht="10.5" customHeight="1" x14ac:dyDescent="0.3"/>
    <row r="44" spans="3:15" ht="24.75" customHeight="1" thickBot="1" x14ac:dyDescent="0.35">
      <c r="C44" s="22" t="s">
        <v>119</v>
      </c>
      <c r="D44" s="74" t="s">
        <v>116</v>
      </c>
      <c r="E44" s="75"/>
      <c r="M44" s="40" t="s">
        <v>131</v>
      </c>
    </row>
    <row r="45" spans="3:15" ht="24.75" customHeight="1" x14ac:dyDescent="0.3">
      <c r="C45" s="45" t="s">
        <v>125</v>
      </c>
      <c r="D45" s="47" t="s">
        <v>45</v>
      </c>
      <c r="E45" s="48"/>
      <c r="F45" s="48"/>
      <c r="G45" s="49" t="s">
        <v>46</v>
      </c>
      <c r="H45" s="90" t="s">
        <v>128</v>
      </c>
      <c r="I45" s="90" t="s">
        <v>47</v>
      </c>
      <c r="J45" s="49" t="s">
        <v>115</v>
      </c>
      <c r="K45" s="63" t="s">
        <v>114</v>
      </c>
      <c r="L45" s="88" t="s">
        <v>113</v>
      </c>
      <c r="M45" s="64" t="s">
        <v>118</v>
      </c>
    </row>
    <row r="46" spans="3:15" ht="34.5" customHeight="1" x14ac:dyDescent="0.3">
      <c r="C46" s="46"/>
      <c r="D46" s="21" t="s">
        <v>48</v>
      </c>
      <c r="E46" s="21" t="s">
        <v>49</v>
      </c>
      <c r="F46" s="24" t="s">
        <v>50</v>
      </c>
      <c r="G46" s="49"/>
      <c r="H46" s="91"/>
      <c r="I46" s="91"/>
      <c r="J46" s="49"/>
      <c r="K46" s="63"/>
      <c r="L46" s="89"/>
      <c r="M46" s="64"/>
    </row>
    <row r="47" spans="3:15" ht="23.1" customHeight="1" x14ac:dyDescent="0.3">
      <c r="C47" s="20" t="s">
        <v>108</v>
      </c>
      <c r="D47" s="25">
        <f>$F$15/$O$15</f>
        <v>0.8</v>
      </c>
      <c r="E47" s="25">
        <f>F39</f>
        <v>0.15</v>
      </c>
      <c r="F47" s="25">
        <f>D47*E47</f>
        <v>0.12</v>
      </c>
      <c r="G47" s="26">
        <f>'&gt;매출액 기여율(D)'!F22</f>
        <v>1000</v>
      </c>
      <c r="H47" s="27">
        <f>IF($D$44="중소기업",0.05,IF($D$44="중견기업",0.1,0.2))</f>
        <v>0.05</v>
      </c>
      <c r="I47" s="39">
        <f>F47*G47*H47</f>
        <v>6</v>
      </c>
      <c r="J47" s="29"/>
      <c r="K47" s="31"/>
      <c r="L47" s="35"/>
      <c r="M47" s="32"/>
    </row>
    <row r="48" spans="3:15" ht="23.1" customHeight="1" x14ac:dyDescent="0.3">
      <c r="C48" s="20" t="s">
        <v>109</v>
      </c>
      <c r="D48" s="25">
        <f t="shared" ref="D48:D51" si="21">$F$15/$O$15</f>
        <v>0.8</v>
      </c>
      <c r="E48" s="25">
        <f>H39</f>
        <v>0.16666666666666666</v>
      </c>
      <c r="F48" s="25">
        <f t="shared" ref="F48:F51" si="22">D48*E48</f>
        <v>0.13333333333333333</v>
      </c>
      <c r="G48" s="26">
        <f>'&gt;매출액 기여율(D)'!H22</f>
        <v>1200</v>
      </c>
      <c r="H48" s="27">
        <f t="shared" ref="H48:H51" si="23">IF($D$44="중소기업",0.05,IF($D$44="중견기업",0.1,0.2))</f>
        <v>0.05</v>
      </c>
      <c r="I48" s="39">
        <f t="shared" ref="I48:I51" si="24">F48*G48*H48</f>
        <v>8</v>
      </c>
      <c r="J48" s="29"/>
      <c r="K48" s="31"/>
      <c r="L48" s="35"/>
      <c r="M48" s="32"/>
    </row>
    <row r="49" spans="3:13" ht="23.1" customHeight="1" x14ac:dyDescent="0.3">
      <c r="C49" s="20" t="s">
        <v>110</v>
      </c>
      <c r="D49" s="25">
        <f t="shared" si="21"/>
        <v>0.8</v>
      </c>
      <c r="E49" s="25">
        <f>J39</f>
        <v>0.19230769230769232</v>
      </c>
      <c r="F49" s="25">
        <f t="shared" si="22"/>
        <v>0.15384615384615385</v>
      </c>
      <c r="G49" s="26">
        <f>'&gt;매출액 기여율(D)'!J22</f>
        <v>1300</v>
      </c>
      <c r="H49" s="27">
        <f t="shared" si="23"/>
        <v>0.05</v>
      </c>
      <c r="I49" s="39">
        <f t="shared" si="24"/>
        <v>10</v>
      </c>
      <c r="J49" s="29"/>
      <c r="K49" s="31"/>
      <c r="L49" s="35"/>
      <c r="M49" s="32"/>
    </row>
    <row r="50" spans="3:13" ht="23.1" customHeight="1" x14ac:dyDescent="0.3">
      <c r="C50" s="20" t="s">
        <v>111</v>
      </c>
      <c r="D50" s="25">
        <f t="shared" si="21"/>
        <v>0.8</v>
      </c>
      <c r="E50" s="25">
        <f>L39</f>
        <v>0.21428571428571427</v>
      </c>
      <c r="F50" s="25">
        <f t="shared" si="22"/>
        <v>0.17142857142857143</v>
      </c>
      <c r="G50" s="26">
        <f>'&gt;매출액 기여율(D)'!L22</f>
        <v>1400</v>
      </c>
      <c r="H50" s="27">
        <f t="shared" si="23"/>
        <v>0.05</v>
      </c>
      <c r="I50" s="39">
        <f t="shared" si="24"/>
        <v>12</v>
      </c>
      <c r="J50" s="29"/>
      <c r="K50" s="31"/>
      <c r="L50" s="35"/>
      <c r="M50" s="32"/>
    </row>
    <row r="51" spans="3:13" ht="23.1" customHeight="1" x14ac:dyDescent="0.3">
      <c r="C51" s="20" t="s">
        <v>112</v>
      </c>
      <c r="D51" s="25">
        <f t="shared" si="21"/>
        <v>0.8</v>
      </c>
      <c r="E51" s="25">
        <f>N39</f>
        <v>0.23333333333333334</v>
      </c>
      <c r="F51" s="25">
        <f t="shared" si="22"/>
        <v>0.18666666666666668</v>
      </c>
      <c r="G51" s="26">
        <f>'&gt;매출액 기여율(D)'!N22</f>
        <v>1500</v>
      </c>
      <c r="H51" s="27">
        <f t="shared" si="23"/>
        <v>0.05</v>
      </c>
      <c r="I51" s="39">
        <f t="shared" si="24"/>
        <v>14</v>
      </c>
      <c r="J51" s="29"/>
      <c r="K51" s="31"/>
      <c r="L51" s="36"/>
      <c r="M51" s="33"/>
    </row>
    <row r="52" spans="3:13" ht="23.1" customHeight="1" thickBot="1" x14ac:dyDescent="0.35">
      <c r="C52" s="85" t="s">
        <v>129</v>
      </c>
      <c r="D52" s="86"/>
      <c r="E52" s="86"/>
      <c r="F52" s="86"/>
      <c r="G52" s="86"/>
      <c r="H52" s="87"/>
      <c r="I52" s="39">
        <f>SUM(I47:I51)</f>
        <v>50</v>
      </c>
      <c r="J52" s="28">
        <f>IF($D$44="중소기업",$F$15*0.1,IF($D$44="중견기업",$F$15*0.2,$F$15*0.4))</f>
        <v>80</v>
      </c>
      <c r="K52" s="30">
        <f>J52-I52</f>
        <v>30</v>
      </c>
      <c r="L52" s="37">
        <f>MIN(I52,J52)</f>
        <v>50</v>
      </c>
      <c r="M52" s="34">
        <f>J52*0.8</f>
        <v>64</v>
      </c>
    </row>
    <row r="53" spans="3:13" ht="15" customHeight="1" x14ac:dyDescent="0.3">
      <c r="G53" s="41"/>
    </row>
  </sheetData>
  <mergeCells count="96">
    <mergeCell ref="C52:H52"/>
    <mergeCell ref="L45:L46"/>
    <mergeCell ref="D44:E44"/>
    <mergeCell ref="M45:M46"/>
    <mergeCell ref="C45:C46"/>
    <mergeCell ref="D45:F45"/>
    <mergeCell ref="G45:G46"/>
    <mergeCell ref="H45:H46"/>
    <mergeCell ref="J45:J46"/>
    <mergeCell ref="I45:I46"/>
    <mergeCell ref="K45:K46"/>
    <mergeCell ref="C4:E4"/>
    <mergeCell ref="F4:P4"/>
    <mergeCell ref="C5:E5"/>
    <mergeCell ref="F5:P5"/>
    <mergeCell ref="C6:E6"/>
    <mergeCell ref="F6:J6"/>
    <mergeCell ref="K6:L6"/>
    <mergeCell ref="M6:P6"/>
    <mergeCell ref="P12:P14"/>
    <mergeCell ref="I13:J13"/>
    <mergeCell ref="K13:L13"/>
    <mergeCell ref="C8:E10"/>
    <mergeCell ref="F8:I8"/>
    <mergeCell ref="J8:P8"/>
    <mergeCell ref="F9:G10"/>
    <mergeCell ref="H9:I9"/>
    <mergeCell ref="J9:P9"/>
    <mergeCell ref="H10:I10"/>
    <mergeCell ref="J10:P10"/>
    <mergeCell ref="C12:E14"/>
    <mergeCell ref="F12:F13"/>
    <mergeCell ref="G12:H13"/>
    <mergeCell ref="I12:L12"/>
    <mergeCell ref="M12:O13"/>
    <mergeCell ref="N24:O24"/>
    <mergeCell ref="C15:E15"/>
    <mergeCell ref="C16:C17"/>
    <mergeCell ref="D16:E16"/>
    <mergeCell ref="D17:E17"/>
    <mergeCell ref="C18:C19"/>
    <mergeCell ref="D18:E18"/>
    <mergeCell ref="D19:E19"/>
    <mergeCell ref="C24:E24"/>
    <mergeCell ref="F24:G24"/>
    <mergeCell ref="H24:I24"/>
    <mergeCell ref="J24:K24"/>
    <mergeCell ref="L24:M24"/>
    <mergeCell ref="N30:O30"/>
    <mergeCell ref="C25:E25"/>
    <mergeCell ref="F25:G25"/>
    <mergeCell ref="H25:I25"/>
    <mergeCell ref="J25:K25"/>
    <mergeCell ref="L25:M25"/>
    <mergeCell ref="N25:O25"/>
    <mergeCell ref="C30:E30"/>
    <mergeCell ref="F30:G30"/>
    <mergeCell ref="H30:I30"/>
    <mergeCell ref="J30:K30"/>
    <mergeCell ref="L30:M30"/>
    <mergeCell ref="N32:O32"/>
    <mergeCell ref="C31:E31"/>
    <mergeCell ref="F31:G31"/>
    <mergeCell ref="H31:I31"/>
    <mergeCell ref="J31:K31"/>
    <mergeCell ref="L31:M31"/>
    <mergeCell ref="N31:O31"/>
    <mergeCell ref="C32:E32"/>
    <mergeCell ref="F32:G32"/>
    <mergeCell ref="H32:I32"/>
    <mergeCell ref="J32:K32"/>
    <mergeCell ref="L32:M32"/>
    <mergeCell ref="N37:O37"/>
    <mergeCell ref="D36:E36"/>
    <mergeCell ref="F36:G36"/>
    <mergeCell ref="H36:I36"/>
    <mergeCell ref="J36:K36"/>
    <mergeCell ref="L36:M36"/>
    <mergeCell ref="N36:O36"/>
    <mergeCell ref="D37:E37"/>
    <mergeCell ref="F37:G37"/>
    <mergeCell ref="H37:I37"/>
    <mergeCell ref="J37:K37"/>
    <mergeCell ref="L37:M37"/>
    <mergeCell ref="N39:O39"/>
    <mergeCell ref="D38:E38"/>
    <mergeCell ref="F38:G38"/>
    <mergeCell ref="H38:I38"/>
    <mergeCell ref="J38:K38"/>
    <mergeCell ref="L38:M38"/>
    <mergeCell ref="N38:O38"/>
    <mergeCell ref="C39:E39"/>
    <mergeCell ref="F39:G39"/>
    <mergeCell ref="H39:I39"/>
    <mergeCell ref="J39:K39"/>
    <mergeCell ref="L39:M39"/>
  </mergeCells>
  <phoneticPr fontId="1" type="noConversion"/>
  <dataValidations count="1">
    <dataValidation type="list" allowBlank="1" showInputMessage="1" showErrorMessage="1" sqref="D44:E44" xr:uid="{00000000-0002-0000-0100-000000000000}">
      <formula1>"중소기업, 중견기업, 대기업 or 공기업"</formula1>
    </dataValidation>
  </dataValidations>
  <pageMargins left="0.7" right="0.7" top="0.75" bottom="0.75" header="0.3" footer="0.3"/>
  <pageSetup paperSize="9" scale="4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C3:P61"/>
  <sheetViews>
    <sheetView showGridLines="0" view="pageBreakPreview" zoomScale="85" zoomScaleNormal="100" zoomScaleSheetLayoutView="85" workbookViewId="0">
      <selection activeCell="H13" sqref="H13"/>
    </sheetView>
  </sheetViews>
  <sheetFormatPr defaultColWidth="8.75" defaultRowHeight="13.5" x14ac:dyDescent="0.3"/>
  <cols>
    <col min="1" max="2" width="8.75" style="1"/>
    <col min="3" max="3" width="18.75" style="1" customWidth="1"/>
    <col min="4" max="5" width="9" style="1" customWidth="1"/>
    <col min="6" max="15" width="11.25" style="1" customWidth="1"/>
    <col min="16" max="16" width="6.875" style="1" customWidth="1"/>
    <col min="17" max="16384" width="8.75" style="1"/>
  </cols>
  <sheetData>
    <row r="3" spans="3:16" ht="18.75" customHeight="1" x14ac:dyDescent="0.3">
      <c r="C3" s="7" t="s">
        <v>24</v>
      </c>
      <c r="F3" s="1" t="s">
        <v>107</v>
      </c>
    </row>
    <row r="4" spans="3:16" ht="11.25" customHeight="1" x14ac:dyDescent="0.3"/>
    <row r="5" spans="3:16" ht="72.75" customHeight="1" x14ac:dyDescent="0.3">
      <c r="C5" s="42" t="s">
        <v>25</v>
      </c>
      <c r="D5" s="42"/>
      <c r="E5" s="42"/>
      <c r="F5" s="96" t="s">
        <v>97</v>
      </c>
      <c r="G5" s="43"/>
      <c r="H5" s="43"/>
      <c r="I5" s="43"/>
      <c r="J5" s="43"/>
      <c r="K5" s="43"/>
      <c r="L5" s="43"/>
      <c r="M5" s="43"/>
      <c r="N5" s="43"/>
      <c r="O5" s="43"/>
      <c r="P5" s="43"/>
    </row>
    <row r="6" spans="3:16" ht="56.25" customHeight="1" x14ac:dyDescent="0.3">
      <c r="C6" s="42"/>
      <c r="D6" s="42"/>
      <c r="E6" s="42"/>
      <c r="F6" s="44" t="s">
        <v>104</v>
      </c>
      <c r="G6" s="44"/>
      <c r="H6" s="44"/>
      <c r="I6" s="44"/>
      <c r="J6" s="44"/>
      <c r="K6" s="44"/>
      <c r="L6" s="44"/>
      <c r="M6" s="44"/>
      <c r="N6" s="44"/>
      <c r="O6" s="44"/>
      <c r="P6" s="44"/>
    </row>
    <row r="7" spans="3:16" s="3" customFormat="1" ht="33.75" customHeight="1" x14ac:dyDescent="0.3">
      <c r="C7" s="81" t="s">
        <v>23</v>
      </c>
      <c r="D7" s="81"/>
      <c r="E7" s="81"/>
      <c r="F7" s="97" t="s">
        <v>126</v>
      </c>
      <c r="G7" s="98"/>
      <c r="H7" s="4"/>
      <c r="I7" s="4"/>
      <c r="J7" s="4"/>
      <c r="K7" s="4"/>
      <c r="L7" s="4"/>
      <c r="M7" s="4"/>
      <c r="N7" s="4"/>
      <c r="O7" s="4"/>
      <c r="P7" s="4"/>
    </row>
    <row r="8" spans="3:16" ht="8.25" customHeight="1" x14ac:dyDescent="0.3"/>
    <row r="9" spans="3:16" ht="26.25" customHeight="1" x14ac:dyDescent="0.3">
      <c r="C9" s="9" t="s">
        <v>106</v>
      </c>
    </row>
    <row r="10" spans="3:16" ht="26.25" customHeight="1" x14ac:dyDescent="0.3">
      <c r="C10" s="1" t="s">
        <v>37</v>
      </c>
      <c r="G10" s="40" t="s">
        <v>132</v>
      </c>
    </row>
    <row r="11" spans="3:16" ht="26.25" customHeight="1" x14ac:dyDescent="0.3">
      <c r="C11" s="63" t="s">
        <v>29</v>
      </c>
      <c r="D11" s="99"/>
      <c r="E11" s="64"/>
      <c r="F11" s="49" t="s">
        <v>35</v>
      </c>
      <c r="G11" s="49"/>
    </row>
    <row r="12" spans="3:16" ht="26.25" customHeight="1" x14ac:dyDescent="0.3">
      <c r="C12" s="100" t="str">
        <f>VLOOKUP(F7,$C$57:$I$61,6,FALSE)</f>
        <v>기존 총 매출액(H)</v>
      </c>
      <c r="D12" s="101"/>
      <c r="E12" s="102"/>
      <c r="F12" s="74">
        <v>300</v>
      </c>
      <c r="G12" s="75"/>
    </row>
    <row r="13" spans="3:16" ht="26.25" customHeight="1" x14ac:dyDescent="0.3">
      <c r="C13" s="100" t="str">
        <f>VLOOKUP(F7,$C$57:$I$61,7,FALSE)</f>
        <v>기존 제품 매출액(I)</v>
      </c>
      <c r="D13" s="101"/>
      <c r="E13" s="102"/>
      <c r="F13" s="74">
        <v>200</v>
      </c>
      <c r="G13" s="75"/>
    </row>
    <row r="14" spans="3:16" ht="33" customHeight="1" x14ac:dyDescent="0.3">
      <c r="C14" s="49" t="s">
        <v>30</v>
      </c>
      <c r="D14" s="58"/>
      <c r="E14" s="58"/>
      <c r="F14" s="55">
        <f>F$13/F$12</f>
        <v>0.66666666666666663</v>
      </c>
      <c r="G14" s="55"/>
    </row>
    <row r="15" spans="3:16" ht="8.25" customHeight="1" x14ac:dyDescent="0.3">
      <c r="C15" s="8"/>
      <c r="D15" s="4"/>
      <c r="E15" s="4"/>
      <c r="F15" s="10"/>
      <c r="G15" s="10"/>
    </row>
    <row r="16" spans="3:16" ht="26.25" customHeight="1" x14ac:dyDescent="0.3">
      <c r="C16" s="1" t="s">
        <v>39</v>
      </c>
    </row>
    <row r="17" spans="3:15" ht="157.5" customHeight="1" x14ac:dyDescent="0.3">
      <c r="C17" s="92"/>
      <c r="D17" s="92"/>
      <c r="E17" s="92"/>
      <c r="F17" s="92"/>
      <c r="G17" s="92"/>
      <c r="H17" s="92"/>
      <c r="I17" s="92"/>
      <c r="J17" s="92"/>
      <c r="K17" s="92"/>
      <c r="L17" s="92"/>
      <c r="M17" s="92"/>
      <c r="N17" s="92"/>
      <c r="O17" s="92"/>
    </row>
    <row r="18" spans="3:15" ht="15.75" customHeight="1" x14ac:dyDescent="0.3">
      <c r="C18" s="8"/>
      <c r="D18" s="4"/>
      <c r="E18" s="4"/>
      <c r="F18" s="10"/>
      <c r="G18" s="10"/>
    </row>
    <row r="19" spans="3:15" ht="26.25" customHeight="1" x14ac:dyDescent="0.3">
      <c r="C19" s="9" t="s">
        <v>38</v>
      </c>
    </row>
    <row r="20" spans="3:15" ht="26.25" customHeight="1" x14ac:dyDescent="0.3">
      <c r="C20" s="1" t="s">
        <v>37</v>
      </c>
      <c r="O20" s="40" t="s">
        <v>131</v>
      </c>
    </row>
    <row r="21" spans="3:15" ht="35.1" customHeight="1" x14ac:dyDescent="0.3">
      <c r="C21" s="5" t="s">
        <v>6</v>
      </c>
      <c r="D21" s="49" t="s">
        <v>5</v>
      </c>
      <c r="E21" s="49"/>
      <c r="F21" s="49" t="s">
        <v>18</v>
      </c>
      <c r="G21" s="49"/>
      <c r="H21" s="49" t="s">
        <v>19</v>
      </c>
      <c r="I21" s="49"/>
      <c r="J21" s="49" t="s">
        <v>20</v>
      </c>
      <c r="K21" s="49"/>
      <c r="L21" s="49" t="s">
        <v>21</v>
      </c>
      <c r="M21" s="49"/>
      <c r="N21" s="49" t="s">
        <v>22</v>
      </c>
      <c r="O21" s="49"/>
    </row>
    <row r="22" spans="3:15" ht="46.5" customHeight="1" x14ac:dyDescent="0.3">
      <c r="C22" s="6" t="str">
        <f>VLOOKUP(F7,$C$57:$I$61,2,FALSE)</f>
        <v>해당 기업 전체 매출</v>
      </c>
      <c r="D22" s="93" t="str">
        <f>VLOOKUP(F7,$C$57:$I$61,3,FALSE)</f>
        <v>예상 총매출액(E)</v>
      </c>
      <c r="E22" s="60"/>
      <c r="F22" s="74">
        <v>1000</v>
      </c>
      <c r="G22" s="75"/>
      <c r="H22" s="74">
        <v>1200</v>
      </c>
      <c r="I22" s="75"/>
      <c r="J22" s="74">
        <v>1300</v>
      </c>
      <c r="K22" s="75"/>
      <c r="L22" s="74">
        <v>1400</v>
      </c>
      <c r="M22" s="75"/>
      <c r="N22" s="74">
        <v>1500</v>
      </c>
      <c r="O22" s="75"/>
    </row>
    <row r="23" spans="3:15" ht="46.5" customHeight="1" x14ac:dyDescent="0.3">
      <c r="C23" s="6" t="str">
        <f>VLOOKUP(F7,$C$57:$I$61,4,FALSE)</f>
        <v>개발 기술 제품 또는 기존 제품 개선 등</v>
      </c>
      <c r="D23" s="93" t="str">
        <f>VLOOKUP(F7,$C$57:$I$61,5,FALSE)</f>
        <v>예상 연구개발결과물 제품매출액 또는 예상 매출액 증액분(F)</v>
      </c>
      <c r="E23" s="60"/>
      <c r="F23" s="74">
        <v>150</v>
      </c>
      <c r="G23" s="75"/>
      <c r="H23" s="74">
        <v>200</v>
      </c>
      <c r="I23" s="75"/>
      <c r="J23" s="74">
        <v>250</v>
      </c>
      <c r="K23" s="75"/>
      <c r="L23" s="74">
        <v>300</v>
      </c>
      <c r="M23" s="75"/>
      <c r="N23" s="74">
        <v>350</v>
      </c>
      <c r="O23" s="75"/>
    </row>
    <row r="24" spans="3:15" ht="35.1" customHeight="1" x14ac:dyDescent="0.3">
      <c r="C24" s="49" t="s">
        <v>26</v>
      </c>
      <c r="D24" s="58"/>
      <c r="E24" s="58"/>
      <c r="F24" s="55">
        <f>F$23/F$22</f>
        <v>0.15</v>
      </c>
      <c r="G24" s="55"/>
      <c r="H24" s="55">
        <f t="shared" ref="H24" si="0">H$23/H$22</f>
        <v>0.16666666666666666</v>
      </c>
      <c r="I24" s="55"/>
      <c r="J24" s="55">
        <f t="shared" ref="J24" si="1">J$23/J$22</f>
        <v>0.19230769230769232</v>
      </c>
      <c r="K24" s="55"/>
      <c r="L24" s="55">
        <f t="shared" ref="L24" si="2">L$23/L$22</f>
        <v>0.21428571428571427</v>
      </c>
      <c r="M24" s="55"/>
      <c r="N24" s="55">
        <f t="shared" ref="N24" si="3">N$23/N$22</f>
        <v>0.23333333333333334</v>
      </c>
      <c r="O24" s="55"/>
    </row>
    <row r="25" spans="3:15" ht="12.75" customHeight="1" x14ac:dyDescent="0.3"/>
    <row r="26" spans="3:15" ht="30" customHeight="1" x14ac:dyDescent="0.3">
      <c r="C26" s="95" t="s">
        <v>28</v>
      </c>
      <c r="D26" s="95"/>
      <c r="E26" s="95"/>
      <c r="F26" s="94" t="str">
        <f>IF(OR(F22="",F23="",$F$7=""),"미입력(입력 필요)",IF(AND($F$7="1.-1)",F24&lt;&gt;1),"수정 필요",IF(F24&gt;1,"수정 필요","이상 없음")))</f>
        <v>이상 없음</v>
      </c>
      <c r="G26" s="94"/>
      <c r="H26" s="94" t="str">
        <f>IF(OR(H22="",H23="",$F$7=""),"미입력(입력 필요)",IF(AND($F$7="1.-1)",H24&lt;&gt;1),"수정 필요",IF(H24&gt;1,"수정 필요","이상 없음")))</f>
        <v>이상 없음</v>
      </c>
      <c r="I26" s="94"/>
      <c r="J26" s="94" t="str">
        <f>IF(OR(J22="",J23="",$F$7=""),"미입력(입력 필요)",IF(AND($F$7="1.-1)",J24&lt;&gt;1),"수정 필요",IF(J24&gt;1,"수정 필요","이상 없음")))</f>
        <v>이상 없음</v>
      </c>
      <c r="K26" s="94"/>
      <c r="L26" s="94" t="str">
        <f>IF(OR(L22="",L23="",$F$7=""),"미입력(입력 필요)",IF(AND($F$7="1.-1)",L24&lt;&gt;1),"수정 필요",IF(L24&gt;1,"수정 필요","이상 없음")))</f>
        <v>이상 없음</v>
      </c>
      <c r="M26" s="94"/>
      <c r="N26" s="94" t="str">
        <f>IF(OR(N22="",N23="",$F$7=""),"미입력(입력 필요)",IF(AND($F$7="1.-1)",N24&lt;&gt;1),"수정 필요",IF(N24&gt;1,"수정 필요","이상 없음")))</f>
        <v>이상 없음</v>
      </c>
      <c r="O26" s="94"/>
    </row>
    <row r="27" spans="3:15" ht="28.5" customHeight="1" x14ac:dyDescent="0.3">
      <c r="C27" s="95" t="s">
        <v>27</v>
      </c>
      <c r="D27" s="95"/>
      <c r="E27" s="95"/>
      <c r="F27" s="94" t="str">
        <f>IF(OR(F22="",F23="",$F$7=""),"수익(매출액) 발생유형 또는 예상금액 미입력",IF(F26="이상 없음","NA",IF($F$7="1.-1)","1.-1) 유형 선택시 매출액 기여율은 항상 1이 되어야 함","매출액 기여율은 1을 초과할 수 없음")))</f>
        <v>NA</v>
      </c>
      <c r="G27" s="94"/>
      <c r="H27" s="94" t="str">
        <f>IF(OR(H22="",H23="",$F$7=""),"수익(매출액) 발생유형 또는 예상금액 미입력",IF(H26="이상 없음","NA",IF($F$7="1.-1)","1.-1) 유형 선택시 매출액 기여율은 항상 1이 되어야 함","매출액 기여율은 1을 초과할 수 없음")))</f>
        <v>NA</v>
      </c>
      <c r="I27" s="94"/>
      <c r="J27" s="94" t="str">
        <f>IF(OR(J22="",J23="",$F$7=""),"수익(매출액) 발생유형 또는 예상금액 미입력",IF(J26="이상 없음","NA",IF($F$7="1.-1)","1.-1) 유형 선택시 매출액 기여율은 항상 1이 되어야 함","매출액 기여율은 1을 초과할 수 없음")))</f>
        <v>NA</v>
      </c>
      <c r="K27" s="94"/>
      <c r="L27" s="94" t="str">
        <f>IF(OR(L22="",L23="",$F$7=""),"수익(매출액) 발생유형 또는 예상금액 미입력",IF(L26="이상 없음","NA",IF($F$7="1.-1)","1.-1) 유형 선택시 매출액 기여율은 항상 1이 되어야 함","매출액 기여율은 1을 초과할 수 없음")))</f>
        <v>NA</v>
      </c>
      <c r="M27" s="94"/>
      <c r="N27" s="94" t="str">
        <f>IF(OR(N22="",N23="",$F$7=""),"수익(매출액) 발생유형 또는 예상금액 미입력",IF(N26="이상 없음","NA",IF($F$7="1.-1)","1.-1) 유형 선택시 매출액 기여율은 항상 1이 되어야 함","매출액 기여율은 1을 초과할 수 없음")))</f>
        <v>NA</v>
      </c>
      <c r="O27" s="94"/>
    </row>
    <row r="28" spans="3:15" ht="18" customHeight="1" x14ac:dyDescent="0.3"/>
    <row r="29" spans="3:15" ht="26.25" customHeight="1" x14ac:dyDescent="0.3">
      <c r="C29" s="1" t="s">
        <v>40</v>
      </c>
    </row>
    <row r="30" spans="3:15" ht="154.5" customHeight="1" x14ac:dyDescent="0.3">
      <c r="C30" s="92"/>
      <c r="D30" s="92"/>
      <c r="E30" s="92"/>
      <c r="F30" s="92"/>
      <c r="G30" s="92"/>
      <c r="H30" s="92"/>
      <c r="I30" s="92"/>
      <c r="J30" s="92"/>
      <c r="K30" s="92"/>
      <c r="L30" s="92"/>
      <c r="M30" s="92"/>
      <c r="N30" s="92"/>
      <c r="O30" s="92"/>
    </row>
    <row r="31" spans="3:15" ht="17.25" customHeight="1" x14ac:dyDescent="0.3"/>
    <row r="32" spans="3:15" ht="21.75" customHeight="1" x14ac:dyDescent="0.3"/>
    <row r="33" ht="14.25" customHeight="1" x14ac:dyDescent="0.3"/>
    <row r="34" ht="16.5" customHeight="1" x14ac:dyDescent="0.3"/>
    <row r="57" spans="3:9" ht="28.5" hidden="1" customHeight="1" x14ac:dyDescent="0.3">
      <c r="C57" s="17" t="s">
        <v>12</v>
      </c>
      <c r="D57" s="18" t="s">
        <v>7</v>
      </c>
      <c r="E57" s="19" t="s">
        <v>15</v>
      </c>
      <c r="F57" s="18" t="s">
        <v>7</v>
      </c>
      <c r="G57" s="19" t="s">
        <v>16</v>
      </c>
      <c r="H57" s="18" t="s">
        <v>31</v>
      </c>
      <c r="I57" s="18" t="s">
        <v>32</v>
      </c>
    </row>
    <row r="58" spans="3:9" ht="16.5" hidden="1" customHeight="1" x14ac:dyDescent="0.3">
      <c r="C58" s="17" t="s">
        <v>43</v>
      </c>
      <c r="D58" s="18" t="s">
        <v>10</v>
      </c>
      <c r="E58" s="19" t="s">
        <v>11</v>
      </c>
      <c r="F58" s="18" t="s">
        <v>96</v>
      </c>
      <c r="G58" s="19" t="s">
        <v>102</v>
      </c>
      <c r="H58" s="18" t="s">
        <v>33</v>
      </c>
      <c r="I58" s="18" t="s">
        <v>32</v>
      </c>
    </row>
    <row r="59" spans="3:9" ht="18.75" hidden="1" customHeight="1" x14ac:dyDescent="0.3">
      <c r="C59" s="17" t="s">
        <v>36</v>
      </c>
      <c r="D59" s="18" t="s">
        <v>17</v>
      </c>
      <c r="E59" s="19" t="s">
        <v>8</v>
      </c>
      <c r="F59" s="18" t="s">
        <v>94</v>
      </c>
      <c r="G59" s="19" t="s">
        <v>102</v>
      </c>
      <c r="H59" s="18" t="s">
        <v>34</v>
      </c>
      <c r="I59" s="18" t="s">
        <v>32</v>
      </c>
    </row>
    <row r="60" spans="3:9" ht="14.25" hidden="1" customHeight="1" x14ac:dyDescent="0.3">
      <c r="C60" s="17" t="s">
        <v>13</v>
      </c>
      <c r="D60" s="18" t="s">
        <v>103</v>
      </c>
      <c r="E60" s="19" t="s">
        <v>100</v>
      </c>
      <c r="F60" s="18" t="s">
        <v>42</v>
      </c>
      <c r="G60" s="18" t="s">
        <v>9</v>
      </c>
      <c r="H60" s="18" t="s">
        <v>101</v>
      </c>
      <c r="I60" s="18" t="s">
        <v>95</v>
      </c>
    </row>
    <row r="61" spans="3:9" ht="27" hidden="1" x14ac:dyDescent="0.3">
      <c r="C61" s="17" t="s">
        <v>14</v>
      </c>
      <c r="D61" s="18" t="s">
        <v>17</v>
      </c>
      <c r="E61" s="19" t="s">
        <v>8</v>
      </c>
      <c r="F61" s="18" t="s">
        <v>42</v>
      </c>
      <c r="G61" s="18" t="s">
        <v>9</v>
      </c>
      <c r="H61" s="18" t="s">
        <v>34</v>
      </c>
      <c r="I61" s="18" t="s">
        <v>95</v>
      </c>
    </row>
  </sheetData>
  <mergeCells count="51">
    <mergeCell ref="C13:E13"/>
    <mergeCell ref="L26:M26"/>
    <mergeCell ref="N26:O26"/>
    <mergeCell ref="N24:O24"/>
    <mergeCell ref="D23:E23"/>
    <mergeCell ref="F23:G23"/>
    <mergeCell ref="H23:I23"/>
    <mergeCell ref="J23:K23"/>
    <mergeCell ref="L23:M23"/>
    <mergeCell ref="N23:O23"/>
    <mergeCell ref="C24:E24"/>
    <mergeCell ref="F24:G24"/>
    <mergeCell ref="H24:I24"/>
    <mergeCell ref="J24:K24"/>
    <mergeCell ref="C7:E7"/>
    <mergeCell ref="F5:P5"/>
    <mergeCell ref="F7:G7"/>
    <mergeCell ref="H22:I22"/>
    <mergeCell ref="J22:K22"/>
    <mergeCell ref="L22:M22"/>
    <mergeCell ref="N22:O22"/>
    <mergeCell ref="D21:E21"/>
    <mergeCell ref="F21:G21"/>
    <mergeCell ref="H21:I21"/>
    <mergeCell ref="J21:K21"/>
    <mergeCell ref="L21:M21"/>
    <mergeCell ref="N21:O21"/>
    <mergeCell ref="C5:E6"/>
    <mergeCell ref="C11:E11"/>
    <mergeCell ref="C12:E12"/>
    <mergeCell ref="F11:G11"/>
    <mergeCell ref="F12:G12"/>
    <mergeCell ref="F13:G13"/>
    <mergeCell ref="F22:G22"/>
    <mergeCell ref="L24:M24"/>
    <mergeCell ref="F6:P6"/>
    <mergeCell ref="C30:O30"/>
    <mergeCell ref="C17:O17"/>
    <mergeCell ref="D22:E22"/>
    <mergeCell ref="C14:E14"/>
    <mergeCell ref="F14:G14"/>
    <mergeCell ref="N27:O27"/>
    <mergeCell ref="C26:E26"/>
    <mergeCell ref="F26:G26"/>
    <mergeCell ref="H26:I26"/>
    <mergeCell ref="J26:K26"/>
    <mergeCell ref="C27:E27"/>
    <mergeCell ref="F27:G27"/>
    <mergeCell ref="H27:I27"/>
    <mergeCell ref="J27:K27"/>
    <mergeCell ref="L27:M27"/>
  </mergeCells>
  <phoneticPr fontId="1" type="noConversion"/>
  <conditionalFormatting sqref="F27:O27">
    <cfRule type="containsText" dxfId="3" priority="3" operator="containsText" text="매출액">
      <formula>NOT(ISERROR(SEARCH("매출액",F27)))</formula>
    </cfRule>
  </conditionalFormatting>
  <dataValidations count="1">
    <dataValidation type="list" allowBlank="1" showInputMessage="1" showErrorMessage="1" sqref="F7:G7" xr:uid="{00000000-0002-0000-0200-000000000000}">
      <formula1>"1.-1), 1.-2), 1.-3), 2.-1), 2.-2)"</formula1>
    </dataValidation>
  </dataValidations>
  <pageMargins left="0.7" right="0.7" top="0.75" bottom="0.75" header="0.3" footer="0.3"/>
  <pageSetup paperSize="9" scale="44" orientation="portrait" r:id="rId1"/>
  <extLst>
    <ext xmlns:x14="http://schemas.microsoft.com/office/spreadsheetml/2009/9/main" uri="{78C0D931-6437-407d-A8EE-F0AAD7539E65}">
      <x14:conditionalFormattings>
        <x14:conditionalFormatting xmlns:xm="http://schemas.microsoft.com/office/excel/2006/main">
          <x14:cfRule type="containsText" priority="2" operator="containsText" id="{ED61D25E-52A2-4BAA-B2F7-92E6D5EC507F}">
            <xm:f>NOT(ISERROR(SEARCH("필요",F26)))</xm:f>
            <xm:f>"필요"</xm:f>
            <x14:dxf>
              <font>
                <color rgb="FF9C0006"/>
              </font>
              <fill>
                <patternFill>
                  <bgColor rgb="FFFFC7CE"/>
                </patternFill>
              </fill>
            </x14:dxf>
          </x14:cfRule>
          <xm:sqref>F26:O26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499984740745262"/>
  </sheetPr>
  <dimension ref="B2:AR84"/>
  <sheetViews>
    <sheetView showGridLines="0" view="pageBreakPreview" zoomScale="85" zoomScaleNormal="100" zoomScaleSheetLayoutView="85" workbookViewId="0">
      <selection activeCell="L16" sqref="L16"/>
    </sheetView>
  </sheetViews>
  <sheetFormatPr defaultColWidth="8.75" defaultRowHeight="13.5" x14ac:dyDescent="0.3"/>
  <cols>
    <col min="1" max="2" width="8.75" style="1"/>
    <col min="3" max="3" width="15.25" style="1" customWidth="1"/>
    <col min="4" max="5" width="9" style="1" customWidth="1"/>
    <col min="6" max="7" width="11.25" style="1" customWidth="1"/>
    <col min="8" max="8" width="10.75" style="1" customWidth="1"/>
    <col min="9" max="16" width="11.25" style="1" customWidth="1"/>
    <col min="17" max="17" width="7.375" style="1" customWidth="1"/>
    <col min="18" max="16384" width="8.75" style="1"/>
  </cols>
  <sheetData>
    <row r="2" spans="2:18" ht="16.5" customHeight="1" x14ac:dyDescent="0.3">
      <c r="B2" s="9" t="s">
        <v>52</v>
      </c>
      <c r="R2" s="1" t="s">
        <v>53</v>
      </c>
    </row>
    <row r="4" spans="2:18" ht="28.15" customHeight="1" x14ac:dyDescent="0.3">
      <c r="C4" s="81" t="s">
        <v>54</v>
      </c>
      <c r="D4" s="81"/>
      <c r="E4" s="81"/>
      <c r="F4" s="82"/>
      <c r="G4" s="83"/>
      <c r="H4" s="83"/>
      <c r="I4" s="83"/>
      <c r="J4" s="83"/>
      <c r="K4" s="83"/>
      <c r="L4" s="83"/>
      <c r="M4" s="83"/>
      <c r="N4" s="83"/>
      <c r="O4" s="83"/>
      <c r="P4" s="84"/>
    </row>
    <row r="5" spans="2:18" ht="28.15" customHeight="1" x14ac:dyDescent="0.3">
      <c r="C5" s="42" t="s">
        <v>55</v>
      </c>
      <c r="D5" s="42"/>
      <c r="E5" s="42"/>
      <c r="F5" s="82" t="s">
        <v>121</v>
      </c>
      <c r="G5" s="83"/>
      <c r="H5" s="83"/>
      <c r="I5" s="83"/>
      <c r="J5" s="83"/>
      <c r="K5" s="83"/>
      <c r="L5" s="83"/>
      <c r="M5" s="83"/>
      <c r="N5" s="83"/>
      <c r="O5" s="83"/>
      <c r="P5" s="84"/>
    </row>
    <row r="6" spans="2:18" ht="27" customHeight="1" x14ac:dyDescent="0.3">
      <c r="C6" s="81" t="s">
        <v>57</v>
      </c>
      <c r="D6" s="81"/>
      <c r="E6" s="81"/>
      <c r="F6" s="82"/>
      <c r="G6" s="83"/>
      <c r="H6" s="83"/>
      <c r="I6" s="83"/>
      <c r="J6" s="84"/>
      <c r="K6" s="81" t="s">
        <v>58</v>
      </c>
      <c r="L6" s="81"/>
      <c r="M6" s="82"/>
      <c r="N6" s="83"/>
      <c r="O6" s="83"/>
      <c r="P6" s="84"/>
    </row>
    <row r="7" spans="2:18" s="3" customFormat="1" ht="15" customHeight="1" x14ac:dyDescent="0.3">
      <c r="C7" s="4"/>
      <c r="D7" s="4"/>
      <c r="E7" s="4"/>
      <c r="F7" s="4"/>
      <c r="G7" s="4"/>
      <c r="H7" s="4"/>
      <c r="I7" s="4"/>
      <c r="J7" s="4"/>
      <c r="K7" s="4"/>
      <c r="L7" s="4"/>
      <c r="M7" s="4"/>
      <c r="N7" s="4"/>
      <c r="O7" s="4"/>
      <c r="P7" s="4"/>
    </row>
    <row r="8" spans="2:18" ht="28.15" customHeight="1" x14ac:dyDescent="0.3">
      <c r="C8" s="58" t="s">
        <v>59</v>
      </c>
      <c r="D8" s="58"/>
      <c r="E8" s="58"/>
      <c r="F8" s="58" t="s">
        <v>60</v>
      </c>
      <c r="G8" s="58"/>
      <c r="H8" s="58"/>
      <c r="I8" s="58"/>
      <c r="J8" s="69" t="s">
        <v>0</v>
      </c>
      <c r="K8" s="71"/>
      <c r="L8" s="71"/>
      <c r="M8" s="71"/>
      <c r="N8" s="71"/>
      <c r="O8" s="71"/>
      <c r="P8" s="70"/>
    </row>
    <row r="9" spans="2:18" ht="28.15" customHeight="1" x14ac:dyDescent="0.3">
      <c r="C9" s="58"/>
      <c r="D9" s="58"/>
      <c r="E9" s="58"/>
      <c r="F9" s="58" t="s">
        <v>61</v>
      </c>
      <c r="G9" s="58"/>
      <c r="H9" s="72">
        <v>1</v>
      </c>
      <c r="I9" s="73"/>
      <c r="J9" s="69" t="s">
        <v>92</v>
      </c>
      <c r="K9" s="71"/>
      <c r="L9" s="71"/>
      <c r="M9" s="71"/>
      <c r="N9" s="71"/>
      <c r="O9" s="71"/>
      <c r="P9" s="70"/>
    </row>
    <row r="10" spans="2:18" ht="28.15" customHeight="1" x14ac:dyDescent="0.3">
      <c r="C10" s="58"/>
      <c r="D10" s="58"/>
      <c r="E10" s="58"/>
      <c r="F10" s="58"/>
      <c r="G10" s="58"/>
      <c r="H10" s="74" t="s">
        <v>62</v>
      </c>
      <c r="I10" s="75"/>
      <c r="J10" s="69" t="s">
        <v>93</v>
      </c>
      <c r="K10" s="71"/>
      <c r="L10" s="71"/>
      <c r="M10" s="71"/>
      <c r="N10" s="71"/>
      <c r="O10" s="71"/>
      <c r="P10" s="70"/>
    </row>
    <row r="11" spans="2:18" s="3" customFormat="1" ht="15" customHeight="1" x14ac:dyDescent="0.3">
      <c r="C11" s="4"/>
      <c r="D11" s="4"/>
      <c r="E11" s="4"/>
      <c r="F11" s="4"/>
      <c r="G11" s="4"/>
      <c r="H11" s="4"/>
      <c r="I11" s="4"/>
      <c r="J11" s="4"/>
      <c r="K11" s="4"/>
      <c r="L11" s="4"/>
      <c r="M11" s="4"/>
      <c r="N11" s="4"/>
      <c r="O11" s="4"/>
      <c r="P11" s="4"/>
    </row>
    <row r="12" spans="2:18" ht="28.15" customHeight="1" x14ac:dyDescent="0.3">
      <c r="C12" s="53" t="s">
        <v>63</v>
      </c>
      <c r="D12" s="76"/>
      <c r="E12" s="50"/>
      <c r="F12" s="49" t="s">
        <v>64</v>
      </c>
      <c r="G12" s="58" t="s">
        <v>65</v>
      </c>
      <c r="H12" s="58"/>
      <c r="I12" s="58" t="s">
        <v>66</v>
      </c>
      <c r="J12" s="58"/>
      <c r="K12" s="58"/>
      <c r="L12" s="58"/>
      <c r="M12" s="49" t="s">
        <v>67</v>
      </c>
      <c r="N12" s="58"/>
      <c r="O12" s="58"/>
      <c r="P12" s="49" t="s">
        <v>68</v>
      </c>
    </row>
    <row r="13" spans="2:18" ht="28.15" customHeight="1" x14ac:dyDescent="0.3">
      <c r="C13" s="77"/>
      <c r="D13" s="78"/>
      <c r="E13" s="79"/>
      <c r="F13" s="49"/>
      <c r="G13" s="58"/>
      <c r="H13" s="58"/>
      <c r="I13" s="58" t="s">
        <v>69</v>
      </c>
      <c r="J13" s="58"/>
      <c r="K13" s="58" t="s">
        <v>70</v>
      </c>
      <c r="L13" s="58"/>
      <c r="M13" s="58"/>
      <c r="N13" s="58"/>
      <c r="O13" s="58"/>
      <c r="P13" s="49"/>
    </row>
    <row r="14" spans="2:18" ht="28.15" customHeight="1" x14ac:dyDescent="0.3">
      <c r="C14" s="54"/>
      <c r="D14" s="80"/>
      <c r="E14" s="51"/>
      <c r="F14" s="22" t="s">
        <v>71</v>
      </c>
      <c r="G14" s="22" t="s">
        <v>71</v>
      </c>
      <c r="H14" s="22" t="s">
        <v>72</v>
      </c>
      <c r="I14" s="22" t="s">
        <v>71</v>
      </c>
      <c r="J14" s="22" t="s">
        <v>4</v>
      </c>
      <c r="K14" s="22" t="s">
        <v>71</v>
      </c>
      <c r="L14" s="22" t="s">
        <v>72</v>
      </c>
      <c r="M14" s="22" t="s">
        <v>71</v>
      </c>
      <c r="N14" s="22" t="s">
        <v>72</v>
      </c>
      <c r="O14" s="22" t="s">
        <v>51</v>
      </c>
      <c r="P14" s="49"/>
    </row>
    <row r="15" spans="2:18" ht="28.15" customHeight="1" x14ac:dyDescent="0.3">
      <c r="C15" s="47" t="s">
        <v>74</v>
      </c>
      <c r="D15" s="48"/>
      <c r="E15" s="52"/>
      <c r="F15" s="14">
        <f>SUM(F16:F19)</f>
        <v>800</v>
      </c>
      <c r="G15" s="14">
        <f t="shared" ref="G15:L15" si="0">SUM(G16:G19)</f>
        <v>70</v>
      </c>
      <c r="H15" s="14">
        <f t="shared" si="0"/>
        <v>130</v>
      </c>
      <c r="I15" s="14">
        <f t="shared" si="0"/>
        <v>0</v>
      </c>
      <c r="J15" s="14">
        <f t="shared" si="0"/>
        <v>0</v>
      </c>
      <c r="K15" s="14">
        <f t="shared" si="0"/>
        <v>0</v>
      </c>
      <c r="L15" s="14">
        <f t="shared" si="0"/>
        <v>0</v>
      </c>
      <c r="M15" s="14">
        <f>SUM(M16:M19)</f>
        <v>870</v>
      </c>
      <c r="N15" s="14">
        <f t="shared" ref="N15:P15" si="1">SUM(N16:N19)</f>
        <v>130</v>
      </c>
      <c r="O15" s="14">
        <f t="shared" si="1"/>
        <v>1000</v>
      </c>
      <c r="P15" s="14">
        <f t="shared" si="1"/>
        <v>0</v>
      </c>
    </row>
    <row r="16" spans="2:18" ht="28.15" customHeight="1" x14ac:dyDescent="0.3">
      <c r="C16" s="67" t="s">
        <v>98</v>
      </c>
      <c r="D16" s="69" t="s">
        <v>75</v>
      </c>
      <c r="E16" s="70"/>
      <c r="F16" s="16">
        <v>300</v>
      </c>
      <c r="G16" s="16">
        <v>20</v>
      </c>
      <c r="H16" s="16">
        <v>30</v>
      </c>
      <c r="I16" s="13"/>
      <c r="J16" s="13"/>
      <c r="K16" s="13"/>
      <c r="L16" s="13"/>
      <c r="M16" s="14">
        <f t="shared" ref="M16:M19" si="2">F16+G16+I16+K16</f>
        <v>320</v>
      </c>
      <c r="N16" s="14">
        <f>H16+J16+L16</f>
        <v>30</v>
      </c>
      <c r="O16" s="15">
        <f>SUM(M16:N16)</f>
        <v>350</v>
      </c>
      <c r="P16" s="13"/>
    </row>
    <row r="17" spans="3:18" ht="28.15" customHeight="1" x14ac:dyDescent="0.3">
      <c r="C17" s="68"/>
      <c r="D17" s="69" t="s">
        <v>3</v>
      </c>
      <c r="E17" s="70"/>
      <c r="F17" s="16">
        <v>500</v>
      </c>
      <c r="G17" s="16">
        <v>50</v>
      </c>
      <c r="H17" s="16">
        <v>100</v>
      </c>
      <c r="I17" s="13"/>
      <c r="J17" s="13"/>
      <c r="K17" s="13"/>
      <c r="L17" s="13"/>
      <c r="M17" s="14">
        <f t="shared" si="2"/>
        <v>550</v>
      </c>
      <c r="N17" s="14">
        <f t="shared" ref="N17:N19" si="3">H17+J17+L17</f>
        <v>100</v>
      </c>
      <c r="O17" s="15">
        <f t="shared" ref="O17:O19" si="4">SUM(M17:N17)</f>
        <v>650</v>
      </c>
      <c r="P17" s="13"/>
    </row>
    <row r="18" spans="3:18" ht="28.15" customHeight="1" x14ac:dyDescent="0.3">
      <c r="C18" s="67" t="s">
        <v>99</v>
      </c>
      <c r="D18" s="69" t="s">
        <v>2</v>
      </c>
      <c r="E18" s="70"/>
      <c r="F18" s="13"/>
      <c r="G18" s="13"/>
      <c r="H18" s="13"/>
      <c r="I18" s="13"/>
      <c r="J18" s="13"/>
      <c r="K18" s="13"/>
      <c r="L18" s="13"/>
      <c r="M18" s="14">
        <f t="shared" si="2"/>
        <v>0</v>
      </c>
      <c r="N18" s="14">
        <f t="shared" si="3"/>
        <v>0</v>
      </c>
      <c r="O18" s="15">
        <f t="shared" si="4"/>
        <v>0</v>
      </c>
      <c r="P18" s="13"/>
    </row>
    <row r="19" spans="3:18" ht="28.15" customHeight="1" x14ac:dyDescent="0.3">
      <c r="C19" s="68"/>
      <c r="D19" s="69" t="s">
        <v>3</v>
      </c>
      <c r="E19" s="70"/>
      <c r="F19" s="13"/>
      <c r="G19" s="13"/>
      <c r="H19" s="13"/>
      <c r="I19" s="13"/>
      <c r="J19" s="13"/>
      <c r="K19" s="13"/>
      <c r="L19" s="13"/>
      <c r="M19" s="14">
        <f t="shared" si="2"/>
        <v>0</v>
      </c>
      <c r="N19" s="14">
        <f t="shared" si="3"/>
        <v>0</v>
      </c>
      <c r="O19" s="15">
        <f t="shared" si="4"/>
        <v>0</v>
      </c>
      <c r="P19" s="13"/>
    </row>
    <row r="20" spans="3:18" ht="15" customHeight="1" x14ac:dyDescent="0.3"/>
    <row r="21" spans="3:18" ht="15" customHeight="1" x14ac:dyDescent="0.3"/>
    <row r="22" spans="3:18" ht="14.45" customHeight="1" x14ac:dyDescent="0.3">
      <c r="C22" s="1" t="s">
        <v>76</v>
      </c>
      <c r="R22" s="1" t="s">
        <v>77</v>
      </c>
    </row>
    <row r="23" spans="3:18" ht="15" customHeight="1" x14ac:dyDescent="0.3">
      <c r="R23" s="1" t="s">
        <v>78</v>
      </c>
    </row>
    <row r="24" spans="3:18" ht="30" customHeight="1" x14ac:dyDescent="0.3">
      <c r="C24" s="47" t="s">
        <v>44</v>
      </c>
      <c r="D24" s="48"/>
      <c r="E24" s="52"/>
      <c r="F24" s="53" t="s">
        <v>79</v>
      </c>
      <c r="G24" s="50"/>
      <c r="H24" s="53" t="s">
        <v>80</v>
      </c>
      <c r="I24" s="50"/>
      <c r="J24" s="53" t="s">
        <v>81</v>
      </c>
      <c r="K24" s="50"/>
      <c r="L24" s="53" t="s">
        <v>82</v>
      </c>
      <c r="M24" s="50"/>
      <c r="N24" s="53" t="s">
        <v>83</v>
      </c>
      <c r="O24" s="50"/>
    </row>
    <row r="25" spans="3:18" ht="28.15" customHeight="1" x14ac:dyDescent="0.3">
      <c r="C25" s="63" t="s">
        <v>84</v>
      </c>
      <c r="D25" s="48"/>
      <c r="E25" s="52"/>
      <c r="F25" s="65">
        <f>F$31*F$32</f>
        <v>0.8</v>
      </c>
      <c r="G25" s="66"/>
      <c r="H25" s="65">
        <f t="shared" ref="H25" si="5">H$31*H$32</f>
        <v>0.8</v>
      </c>
      <c r="I25" s="66"/>
      <c r="J25" s="65">
        <f t="shared" ref="J25" si="6">J$31*J$32</f>
        <v>0.8</v>
      </c>
      <c r="K25" s="66"/>
      <c r="L25" s="65">
        <f t="shared" ref="L25" si="7">L$31*L$32</f>
        <v>0.8</v>
      </c>
      <c r="M25" s="66"/>
      <c r="N25" s="65">
        <f t="shared" ref="N25" si="8">N$31*N$32</f>
        <v>0.8</v>
      </c>
      <c r="O25" s="66"/>
    </row>
    <row r="27" spans="3:18" x14ac:dyDescent="0.3">
      <c r="C27" s="1" t="s">
        <v>85</v>
      </c>
    </row>
    <row r="28" spans="3:18" x14ac:dyDescent="0.3">
      <c r="C28" s="1" t="s">
        <v>86</v>
      </c>
    </row>
    <row r="29" spans="3:18" ht="14.45" customHeight="1" x14ac:dyDescent="0.3"/>
    <row r="30" spans="3:18" ht="30" customHeight="1" x14ac:dyDescent="0.3">
      <c r="C30" s="58" t="s">
        <v>87</v>
      </c>
      <c r="D30" s="58"/>
      <c r="E30" s="58"/>
      <c r="F30" s="63" t="str">
        <f>F$24</f>
        <v>매출액발생
1년차</v>
      </c>
      <c r="G30" s="64"/>
      <c r="H30" s="63" t="str">
        <f>H$24</f>
        <v>매출액발생
2년차</v>
      </c>
      <c r="I30" s="64"/>
      <c r="J30" s="63" t="str">
        <f>J$24</f>
        <v>매출액발생
3년차</v>
      </c>
      <c r="K30" s="64"/>
      <c r="L30" s="63" t="str">
        <f>L$24</f>
        <v>매출액발생
4년차</v>
      </c>
      <c r="M30" s="64"/>
      <c r="N30" s="63" t="str">
        <f>N$24</f>
        <v>매출액발생
5년차</v>
      </c>
      <c r="O30" s="64"/>
    </row>
    <row r="31" spans="3:18" ht="28.15" customHeight="1" x14ac:dyDescent="0.3">
      <c r="C31" s="49" t="s">
        <v>88</v>
      </c>
      <c r="D31" s="58"/>
      <c r="E31" s="58"/>
      <c r="F31" s="61">
        <f>F39</f>
        <v>1</v>
      </c>
      <c r="G31" s="62"/>
      <c r="H31" s="61">
        <f t="shared" ref="H31" si="9">H39</f>
        <v>1</v>
      </c>
      <c r="I31" s="62"/>
      <c r="J31" s="61">
        <f t="shared" ref="J31" si="10">J39</f>
        <v>1</v>
      </c>
      <c r="K31" s="62"/>
      <c r="L31" s="61">
        <f t="shared" ref="L31" si="11">L39</f>
        <v>1</v>
      </c>
      <c r="M31" s="62"/>
      <c r="N31" s="61">
        <f t="shared" ref="N31" si="12">N39</f>
        <v>1</v>
      </c>
      <c r="O31" s="62"/>
    </row>
    <row r="32" spans="3:18" ht="28.15" customHeight="1" x14ac:dyDescent="0.3">
      <c r="C32" s="49" t="s">
        <v>89</v>
      </c>
      <c r="D32" s="58"/>
      <c r="E32" s="58"/>
      <c r="F32" s="55">
        <f>$F$15/$O$15</f>
        <v>0.8</v>
      </c>
      <c r="G32" s="55"/>
      <c r="H32" s="55">
        <f t="shared" ref="H32" si="13">$F$15/$O$15</f>
        <v>0.8</v>
      </c>
      <c r="I32" s="55"/>
      <c r="J32" s="55">
        <f t="shared" ref="J32" si="14">$F$15/$O$15</f>
        <v>0.8</v>
      </c>
      <c r="K32" s="55"/>
      <c r="L32" s="55">
        <f t="shared" ref="L32" si="15">$F$15/$O$15</f>
        <v>0.8</v>
      </c>
      <c r="M32" s="55"/>
      <c r="N32" s="55">
        <f t="shared" ref="N32" si="16">$F$15/$O$15</f>
        <v>0.8</v>
      </c>
      <c r="O32" s="55"/>
    </row>
    <row r="33" spans="3:16" ht="14.45" customHeight="1" x14ac:dyDescent="0.3"/>
    <row r="34" spans="3:16" x14ac:dyDescent="0.3">
      <c r="O34" s="40" t="s">
        <v>133</v>
      </c>
    </row>
    <row r="35" spans="3:16" ht="3.75" customHeight="1" x14ac:dyDescent="0.3">
      <c r="O35" s="40"/>
    </row>
    <row r="36" spans="3:16" ht="30" customHeight="1" x14ac:dyDescent="0.3">
      <c r="C36" s="21" t="s">
        <v>41</v>
      </c>
      <c r="D36" s="49" t="s">
        <v>91</v>
      </c>
      <c r="E36" s="49"/>
      <c r="F36" s="49" t="str">
        <f>F$24</f>
        <v>매출액발생
1년차</v>
      </c>
      <c r="G36" s="49"/>
      <c r="H36" s="49" t="str">
        <f>H$24</f>
        <v>매출액발생
2년차</v>
      </c>
      <c r="I36" s="49"/>
      <c r="J36" s="49" t="str">
        <f>J$24</f>
        <v>매출액발생
3년차</v>
      </c>
      <c r="K36" s="49"/>
      <c r="L36" s="49" t="str">
        <f>L$24</f>
        <v>매출액발생
4년차</v>
      </c>
      <c r="M36" s="49"/>
      <c r="N36" s="49" t="str">
        <f>N$24</f>
        <v>매출액발생
5년차</v>
      </c>
      <c r="O36" s="49"/>
    </row>
    <row r="37" spans="3:16" ht="53.25" customHeight="1" x14ac:dyDescent="0.3">
      <c r="C37" s="2" t="str">
        <f>'&gt;매출액 기여율(D)'!C22</f>
        <v>해당 기업 전체 매출</v>
      </c>
      <c r="D37" s="59" t="str">
        <f>'&gt;매출액 기여율(D)'!D22:E22</f>
        <v>예상 총매출액(E)</v>
      </c>
      <c r="E37" s="60"/>
      <c r="F37" s="56">
        <f>F61</f>
        <v>250</v>
      </c>
      <c r="G37" s="57"/>
      <c r="H37" s="56">
        <f t="shared" ref="H37:H38" si="17">H61</f>
        <v>350</v>
      </c>
      <c r="I37" s="57"/>
      <c r="J37" s="56">
        <f t="shared" ref="J37:J38" si="18">J61</f>
        <v>400</v>
      </c>
      <c r="K37" s="57"/>
      <c r="L37" s="56">
        <f t="shared" ref="L37:L38" si="19">L61</f>
        <v>450</v>
      </c>
      <c r="M37" s="57"/>
      <c r="N37" s="56">
        <f t="shared" ref="N37:N38" si="20">N61</f>
        <v>500</v>
      </c>
      <c r="O37" s="57"/>
    </row>
    <row r="38" spans="3:16" ht="50.25" customHeight="1" x14ac:dyDescent="0.3">
      <c r="C38" s="2" t="str">
        <f>'&gt;매출액 기여율(D)'!C23</f>
        <v>개발 기술 제품 또는 기존 제품 개선 등</v>
      </c>
      <c r="D38" s="49" t="str">
        <f>'&gt;매출액 기여율(D)'!D23:E23</f>
        <v>예상 연구개발결과물 제품매출액 또는 예상 매출액 증액분(F)</v>
      </c>
      <c r="E38" s="49"/>
      <c r="F38" s="56">
        <f>F62</f>
        <v>250</v>
      </c>
      <c r="G38" s="57"/>
      <c r="H38" s="56">
        <f t="shared" si="17"/>
        <v>350</v>
      </c>
      <c r="I38" s="57"/>
      <c r="J38" s="56">
        <f t="shared" si="18"/>
        <v>400</v>
      </c>
      <c r="K38" s="57"/>
      <c r="L38" s="56">
        <f t="shared" si="19"/>
        <v>450</v>
      </c>
      <c r="M38" s="57"/>
      <c r="N38" s="56">
        <f t="shared" si="20"/>
        <v>500</v>
      </c>
      <c r="O38" s="57"/>
    </row>
    <row r="39" spans="3:16" ht="33" customHeight="1" x14ac:dyDescent="0.3">
      <c r="C39" s="49" t="s">
        <v>26</v>
      </c>
      <c r="D39" s="58"/>
      <c r="E39" s="58"/>
      <c r="F39" s="55">
        <f>F$38/F$37</f>
        <v>1</v>
      </c>
      <c r="G39" s="55"/>
      <c r="H39" s="55">
        <f t="shared" ref="H39" si="21">H$38/H$37</f>
        <v>1</v>
      </c>
      <c r="I39" s="55"/>
      <c r="J39" s="55">
        <f t="shared" ref="J39" si="22">J$38/J$37</f>
        <v>1</v>
      </c>
      <c r="K39" s="55"/>
      <c r="L39" s="55">
        <f t="shared" ref="L39" si="23">L$38/L$37</f>
        <v>1</v>
      </c>
      <c r="M39" s="55"/>
      <c r="N39" s="55">
        <f t="shared" ref="N39" si="24">N$38/N$37</f>
        <v>1</v>
      </c>
      <c r="O39" s="55"/>
    </row>
    <row r="40" spans="3:16" ht="34.5" customHeight="1" x14ac:dyDescent="0.3"/>
    <row r="41" spans="3:16" ht="18.75" customHeight="1" x14ac:dyDescent="0.3"/>
    <row r="42" spans="3:16" ht="27" customHeight="1" x14ac:dyDescent="0.3">
      <c r="C42" s="7" t="s">
        <v>24</v>
      </c>
      <c r="F42" s="1" t="s">
        <v>107</v>
      </c>
    </row>
    <row r="43" spans="3:16" ht="27" customHeight="1" x14ac:dyDescent="0.3"/>
    <row r="44" spans="3:16" ht="72" customHeight="1" x14ac:dyDescent="0.3">
      <c r="C44" s="42" t="s">
        <v>25</v>
      </c>
      <c r="D44" s="42"/>
      <c r="E44" s="42"/>
      <c r="F44" s="96" t="s">
        <v>97</v>
      </c>
      <c r="G44" s="43"/>
      <c r="H44" s="43"/>
      <c r="I44" s="43"/>
      <c r="J44" s="43"/>
      <c r="K44" s="43"/>
      <c r="L44" s="43"/>
      <c r="M44" s="43"/>
      <c r="N44" s="43"/>
      <c r="O44" s="43"/>
      <c r="P44" s="43"/>
    </row>
    <row r="45" spans="3:16" ht="55.5" customHeight="1" x14ac:dyDescent="0.3">
      <c r="C45" s="42"/>
      <c r="D45" s="42"/>
      <c r="E45" s="42"/>
      <c r="F45" s="44" t="s">
        <v>104</v>
      </c>
      <c r="G45" s="44"/>
      <c r="H45" s="44"/>
      <c r="I45" s="44"/>
      <c r="J45" s="44"/>
      <c r="K45" s="44"/>
      <c r="L45" s="44"/>
      <c r="M45" s="44"/>
      <c r="N45" s="44"/>
      <c r="O45" s="44"/>
      <c r="P45" s="44"/>
    </row>
    <row r="46" spans="3:16" ht="27" customHeight="1" x14ac:dyDescent="0.3">
      <c r="C46" s="81" t="s">
        <v>23</v>
      </c>
      <c r="D46" s="81"/>
      <c r="E46" s="81"/>
      <c r="F46" s="97" t="s">
        <v>105</v>
      </c>
      <c r="G46" s="98"/>
      <c r="H46" s="4"/>
      <c r="I46" s="4"/>
      <c r="J46" s="4"/>
      <c r="K46" s="4"/>
      <c r="L46" s="4"/>
      <c r="M46" s="4"/>
      <c r="N46" s="4"/>
      <c r="O46" s="4"/>
      <c r="P46" s="4"/>
    </row>
    <row r="47" spans="3:16" ht="27" customHeight="1" x14ac:dyDescent="0.3"/>
    <row r="48" spans="3:16" ht="27" customHeight="1" x14ac:dyDescent="0.3">
      <c r="C48" s="9" t="s">
        <v>106</v>
      </c>
    </row>
    <row r="49" spans="3:44" ht="27" customHeight="1" x14ac:dyDescent="0.3">
      <c r="C49" s="1" t="s">
        <v>37</v>
      </c>
      <c r="G49" s="40" t="s">
        <v>132</v>
      </c>
    </row>
    <row r="50" spans="3:44" ht="27" customHeight="1" x14ac:dyDescent="0.3">
      <c r="C50" s="63" t="s">
        <v>29</v>
      </c>
      <c r="D50" s="99"/>
      <c r="E50" s="64"/>
      <c r="F50" s="49" t="s">
        <v>35</v>
      </c>
      <c r="G50" s="49"/>
    </row>
    <row r="51" spans="3:44" ht="27" customHeight="1" x14ac:dyDescent="0.3">
      <c r="C51" s="100" t="str">
        <f>VLOOKUP(F46,$AL$51:$AR$55,6,FALSE)</f>
        <v>기존 제품 매출액(H)</v>
      </c>
      <c r="D51" s="101"/>
      <c r="E51" s="102"/>
      <c r="F51" s="74">
        <v>300</v>
      </c>
      <c r="G51" s="75"/>
      <c r="AL51" s="17" t="s">
        <v>12</v>
      </c>
      <c r="AM51" s="18" t="s">
        <v>7</v>
      </c>
      <c r="AN51" s="19" t="s">
        <v>15</v>
      </c>
      <c r="AO51" s="18" t="s">
        <v>7</v>
      </c>
      <c r="AP51" s="19" t="s">
        <v>16</v>
      </c>
      <c r="AQ51" s="18" t="s">
        <v>31</v>
      </c>
      <c r="AR51" s="18" t="s">
        <v>32</v>
      </c>
    </row>
    <row r="52" spans="3:44" ht="27" customHeight="1" x14ac:dyDescent="0.3">
      <c r="C52" s="100" t="str">
        <f>VLOOKUP(F46,$AL$51:$AR$55,7,FALSE)</f>
        <v>기존 제품 매출액(I)</v>
      </c>
      <c r="D52" s="101"/>
      <c r="E52" s="102"/>
      <c r="F52" s="74">
        <v>200</v>
      </c>
      <c r="G52" s="75"/>
      <c r="AL52" s="17" t="s">
        <v>43</v>
      </c>
      <c r="AM52" s="18" t="s">
        <v>10</v>
      </c>
      <c r="AN52" s="19" t="s">
        <v>11</v>
      </c>
      <c r="AO52" s="18" t="s">
        <v>96</v>
      </c>
      <c r="AP52" s="19" t="s">
        <v>102</v>
      </c>
      <c r="AQ52" s="18" t="s">
        <v>33</v>
      </c>
      <c r="AR52" s="18" t="s">
        <v>32</v>
      </c>
    </row>
    <row r="53" spans="3:44" ht="27" customHeight="1" x14ac:dyDescent="0.3">
      <c r="C53" s="49" t="s">
        <v>30</v>
      </c>
      <c r="D53" s="58"/>
      <c r="E53" s="58"/>
      <c r="F53" s="55">
        <f>$F$52/$F$51</f>
        <v>0.66666666666666663</v>
      </c>
      <c r="G53" s="55"/>
      <c r="AL53" s="17" t="s">
        <v>36</v>
      </c>
      <c r="AM53" s="18" t="s">
        <v>17</v>
      </c>
      <c r="AN53" s="19" t="s">
        <v>8</v>
      </c>
      <c r="AO53" s="18" t="s">
        <v>94</v>
      </c>
      <c r="AP53" s="19" t="s">
        <v>102</v>
      </c>
      <c r="AQ53" s="18" t="s">
        <v>34</v>
      </c>
      <c r="AR53" s="18" t="s">
        <v>32</v>
      </c>
    </row>
    <row r="54" spans="3:44" ht="27" customHeight="1" x14ac:dyDescent="0.3">
      <c r="C54" s="23"/>
      <c r="D54" s="4"/>
      <c r="E54" s="4"/>
      <c r="F54" s="10"/>
      <c r="G54" s="10"/>
      <c r="AL54" s="17" t="s">
        <v>13</v>
      </c>
      <c r="AM54" s="18" t="s">
        <v>103</v>
      </c>
      <c r="AN54" s="19" t="s">
        <v>100</v>
      </c>
      <c r="AO54" s="18" t="s">
        <v>42</v>
      </c>
      <c r="AP54" s="18" t="s">
        <v>9</v>
      </c>
      <c r="AQ54" s="18" t="s">
        <v>101</v>
      </c>
      <c r="AR54" s="18" t="s">
        <v>95</v>
      </c>
    </row>
    <row r="55" spans="3:44" ht="27" customHeight="1" x14ac:dyDescent="0.3">
      <c r="C55" s="1" t="s">
        <v>39</v>
      </c>
      <c r="AL55" s="17" t="s">
        <v>14</v>
      </c>
      <c r="AM55" s="18" t="s">
        <v>17</v>
      </c>
      <c r="AN55" s="19" t="s">
        <v>8</v>
      </c>
      <c r="AO55" s="18" t="s">
        <v>42</v>
      </c>
      <c r="AP55" s="18" t="s">
        <v>9</v>
      </c>
      <c r="AQ55" s="18" t="s">
        <v>34</v>
      </c>
      <c r="AR55" s="18" t="s">
        <v>95</v>
      </c>
    </row>
    <row r="56" spans="3:44" ht="117.75" customHeight="1" x14ac:dyDescent="0.3">
      <c r="C56" s="92"/>
      <c r="D56" s="92"/>
      <c r="E56" s="92"/>
      <c r="F56" s="92"/>
      <c r="G56" s="92"/>
      <c r="H56" s="92"/>
      <c r="I56" s="92"/>
      <c r="J56" s="92"/>
      <c r="K56" s="92"/>
      <c r="L56" s="92"/>
      <c r="M56" s="92"/>
      <c r="N56" s="92"/>
      <c r="O56" s="92"/>
    </row>
    <row r="57" spans="3:44" ht="27" customHeight="1" x14ac:dyDescent="0.3">
      <c r="C57" s="23"/>
      <c r="D57" s="4"/>
      <c r="E57" s="4"/>
      <c r="F57" s="10"/>
      <c r="G57" s="10"/>
    </row>
    <row r="58" spans="3:44" ht="27" customHeight="1" x14ac:dyDescent="0.3">
      <c r="C58" s="9" t="s">
        <v>38</v>
      </c>
    </row>
    <row r="59" spans="3:44" ht="27" customHeight="1" x14ac:dyDescent="0.3">
      <c r="C59" s="1" t="s">
        <v>37</v>
      </c>
      <c r="O59" s="40" t="s">
        <v>132</v>
      </c>
    </row>
    <row r="60" spans="3:44" ht="36" customHeight="1" x14ac:dyDescent="0.3">
      <c r="C60" s="21" t="s">
        <v>6</v>
      </c>
      <c r="D60" s="49" t="s">
        <v>5</v>
      </c>
      <c r="E60" s="49"/>
      <c r="F60" s="49" t="s">
        <v>18</v>
      </c>
      <c r="G60" s="49"/>
      <c r="H60" s="49" t="s">
        <v>19</v>
      </c>
      <c r="I60" s="49"/>
      <c r="J60" s="49" t="s">
        <v>20</v>
      </c>
      <c r="K60" s="49"/>
      <c r="L60" s="49" t="s">
        <v>21</v>
      </c>
      <c r="M60" s="49"/>
      <c r="N60" s="49" t="s">
        <v>22</v>
      </c>
      <c r="O60" s="49"/>
    </row>
    <row r="61" spans="3:44" ht="42.75" customHeight="1" x14ac:dyDescent="0.3">
      <c r="C61" s="6" t="str">
        <f>VLOOKUP(F46,$AL$51:$AR$55,2,FALSE)</f>
        <v>개발 기술 제품</v>
      </c>
      <c r="D61" s="93" t="str">
        <f>VLOOKUP(F46,$AL$51:$AR$55,3,FALSE)</f>
        <v>예상 연구개발결과물 제품매출액(E)</v>
      </c>
      <c r="E61" s="60"/>
      <c r="F61" s="74">
        <v>250</v>
      </c>
      <c r="G61" s="75"/>
      <c r="H61" s="74">
        <v>350</v>
      </c>
      <c r="I61" s="75"/>
      <c r="J61" s="74">
        <v>400</v>
      </c>
      <c r="K61" s="75"/>
      <c r="L61" s="74">
        <v>450</v>
      </c>
      <c r="M61" s="75"/>
      <c r="N61" s="74">
        <v>500</v>
      </c>
      <c r="O61" s="75"/>
    </row>
    <row r="62" spans="3:44" ht="50.25" customHeight="1" x14ac:dyDescent="0.3">
      <c r="C62" s="6" t="str">
        <f>VLOOKUP(F46,$AL$51:$AR$55,4,FALSE)</f>
        <v>개발 기술 제품</v>
      </c>
      <c r="D62" s="93" t="str">
        <f>VLOOKUP(F46,$AL$51:$AR$55,5,FALSE)</f>
        <v>예상 연구개발결과물 제품매출액(F)</v>
      </c>
      <c r="E62" s="60"/>
      <c r="F62" s="74">
        <v>250</v>
      </c>
      <c r="G62" s="75"/>
      <c r="H62" s="74">
        <v>350</v>
      </c>
      <c r="I62" s="75"/>
      <c r="J62" s="74">
        <v>400</v>
      </c>
      <c r="K62" s="75"/>
      <c r="L62" s="74">
        <v>450</v>
      </c>
      <c r="M62" s="75"/>
      <c r="N62" s="74">
        <v>500</v>
      </c>
      <c r="O62" s="75"/>
    </row>
    <row r="63" spans="3:44" ht="33.75" customHeight="1" x14ac:dyDescent="0.3">
      <c r="C63" s="49" t="s">
        <v>26</v>
      </c>
      <c r="D63" s="58"/>
      <c r="E63" s="58"/>
      <c r="F63" s="55">
        <f>F62/F61</f>
        <v>1</v>
      </c>
      <c r="G63" s="55"/>
      <c r="H63" s="55">
        <f t="shared" ref="H63" si="25">H62/H61</f>
        <v>1</v>
      </c>
      <c r="I63" s="55"/>
      <c r="J63" s="55">
        <f t="shared" ref="J63" si="26">J62/J61</f>
        <v>1</v>
      </c>
      <c r="K63" s="55"/>
      <c r="L63" s="55">
        <f t="shared" ref="L63" si="27">L62/L61</f>
        <v>1</v>
      </c>
      <c r="M63" s="55"/>
      <c r="N63" s="55">
        <f t="shared" ref="N63" si="28">N62/N61</f>
        <v>1</v>
      </c>
      <c r="O63" s="55"/>
    </row>
    <row r="64" spans="3:44" ht="27" customHeight="1" x14ac:dyDescent="0.3"/>
    <row r="65" spans="3:15" ht="30.75" customHeight="1" x14ac:dyDescent="0.3">
      <c r="C65" s="95" t="s">
        <v>28</v>
      </c>
      <c r="D65" s="95"/>
      <c r="E65" s="95"/>
      <c r="F65" s="94" t="str">
        <f>IF(OR(F61="",F62="",$F$46=""),"미입력(입력 필요)",IF(AND($F$46="1.-1)",F63&lt;&gt;1),"수정 필요",IF(F63&gt;1,"수정 필요","이상 없음")))</f>
        <v>이상 없음</v>
      </c>
      <c r="G65" s="94"/>
      <c r="H65" s="94" t="str">
        <f t="shared" ref="H65" si="29">IF(OR(H61="",H62="",$F$46=""),"미입력(입력 필요)",IF(AND($F$46="1.-1)",H63&lt;&gt;1),"수정 필요",IF(H63&gt;1,"수정 필요","이상 없음")))</f>
        <v>이상 없음</v>
      </c>
      <c r="I65" s="94"/>
      <c r="J65" s="94" t="str">
        <f t="shared" ref="J65" si="30">IF(OR(J61="",J62="",$F$46=""),"미입력(입력 필요)",IF(AND($F$46="1.-1)",J63&lt;&gt;1),"수정 필요",IF(J63&gt;1,"수정 필요","이상 없음")))</f>
        <v>이상 없음</v>
      </c>
      <c r="K65" s="94"/>
      <c r="L65" s="94" t="str">
        <f t="shared" ref="L65" si="31">IF(OR(L61="",L62="",$F$46=""),"미입력(입력 필요)",IF(AND($F$46="1.-1)",L63&lt;&gt;1),"수정 필요",IF(L63&gt;1,"수정 필요","이상 없음")))</f>
        <v>이상 없음</v>
      </c>
      <c r="M65" s="94"/>
      <c r="N65" s="94" t="str">
        <f t="shared" ref="N65" si="32">IF(OR(N61="",N62="",$F$46=""),"미입력(입력 필요)",IF(AND($F$46="1.-1)",N63&lt;&gt;1),"수정 필요",IF(N63&gt;1,"수정 필요","이상 없음")))</f>
        <v>이상 없음</v>
      </c>
      <c r="O65" s="94"/>
    </row>
    <row r="66" spans="3:15" ht="41.25" customHeight="1" x14ac:dyDescent="0.3">
      <c r="C66" s="95" t="s">
        <v>27</v>
      </c>
      <c r="D66" s="95"/>
      <c r="E66" s="95"/>
      <c r="F66" s="94" t="str">
        <f>IF(OR(F61="",F62="",$F$46=""),"수익(매출액) 발생유형 또는 예상금액 미입력",IF(F65="이상 없음","NA",IF($F$46="1.-1)","1.-1) 유형 선택시 매출액 기여율은 항상 1이 되어야 함","매출액 기여율은 1을 초과할 수 없음")))</f>
        <v>NA</v>
      </c>
      <c r="G66" s="94"/>
      <c r="H66" s="94" t="str">
        <f t="shared" ref="H66" si="33">IF(OR(H61="",H62="",$F$46=""),"수익(매출액) 발생유형 또는 예상금액 미입력",IF(H65="이상 없음","NA",IF($F$46="1.-1)","1.-1) 유형 선택시 매출액 기여율은 항상 1이 되어야 함","매출액 기여율은 1을 초과할 수 없음")))</f>
        <v>NA</v>
      </c>
      <c r="I66" s="94"/>
      <c r="J66" s="94" t="str">
        <f t="shared" ref="J66" si="34">IF(OR(J61="",J62="",$F$46=""),"수익(매출액) 발생유형 또는 예상금액 미입력",IF(J65="이상 없음","NA",IF($F$46="1.-1)","1.-1) 유형 선택시 매출액 기여율은 항상 1이 되어야 함","매출액 기여율은 1을 초과할 수 없음")))</f>
        <v>NA</v>
      </c>
      <c r="K66" s="94"/>
      <c r="L66" s="94" t="str">
        <f t="shared" ref="L66" si="35">IF(OR(L61="",L62="",$F$46=""),"수익(매출액) 발생유형 또는 예상금액 미입력",IF(L65="이상 없음","NA",IF($F$46="1.-1)","1.-1) 유형 선택시 매출액 기여율은 항상 1이 되어야 함","매출액 기여율은 1을 초과할 수 없음")))</f>
        <v>NA</v>
      </c>
      <c r="M66" s="94"/>
      <c r="N66" s="94" t="str">
        <f t="shared" ref="N66" si="36">IF(OR(N61="",N62="",$F$46=""),"수익(매출액) 발생유형 또는 예상금액 미입력",IF(N65="이상 없음","NA",IF($F$46="1.-1)","1.-1) 유형 선택시 매출액 기여율은 항상 1이 되어야 함","매출액 기여율은 1을 초과할 수 없음")))</f>
        <v>NA</v>
      </c>
      <c r="O66" s="94"/>
    </row>
    <row r="67" spans="3:15" ht="27" customHeight="1" x14ac:dyDescent="0.3"/>
    <row r="68" spans="3:15" ht="27" customHeight="1" x14ac:dyDescent="0.3">
      <c r="C68" s="1" t="s">
        <v>40</v>
      </c>
    </row>
    <row r="69" spans="3:15" ht="126" customHeight="1" x14ac:dyDescent="0.3">
      <c r="C69" s="92"/>
      <c r="D69" s="92"/>
      <c r="E69" s="92"/>
      <c r="F69" s="92"/>
      <c r="G69" s="92"/>
      <c r="H69" s="92"/>
      <c r="I69" s="92"/>
      <c r="J69" s="92"/>
      <c r="K69" s="92"/>
      <c r="L69" s="92"/>
      <c r="M69" s="92"/>
      <c r="N69" s="92"/>
      <c r="O69" s="92"/>
    </row>
    <row r="70" spans="3:15" ht="27" customHeight="1" x14ac:dyDescent="0.3"/>
    <row r="71" spans="3:15" ht="30" customHeight="1" x14ac:dyDescent="0.3"/>
    <row r="72" spans="3:15" ht="16.5" customHeight="1" x14ac:dyDescent="0.3"/>
    <row r="73" spans="3:15" ht="15" customHeight="1" x14ac:dyDescent="0.3">
      <c r="C73" s="9" t="s">
        <v>117</v>
      </c>
    </row>
    <row r="74" spans="3:15" ht="10.5" customHeight="1" x14ac:dyDescent="0.3"/>
    <row r="75" spans="3:15" ht="25.5" customHeight="1" thickBot="1" x14ac:dyDescent="0.35">
      <c r="C75" s="22" t="s">
        <v>119</v>
      </c>
      <c r="D75" s="74" t="s">
        <v>116</v>
      </c>
      <c r="E75" s="75"/>
      <c r="M75" s="40" t="s">
        <v>131</v>
      </c>
    </row>
    <row r="76" spans="3:15" ht="24.75" customHeight="1" x14ac:dyDescent="0.3">
      <c r="C76" s="45" t="s">
        <v>120</v>
      </c>
      <c r="D76" s="47" t="s">
        <v>45</v>
      </c>
      <c r="E76" s="48"/>
      <c r="F76" s="48"/>
      <c r="G76" s="49" t="s">
        <v>46</v>
      </c>
      <c r="H76" s="90" t="s">
        <v>127</v>
      </c>
      <c r="I76" s="90" t="s">
        <v>47</v>
      </c>
      <c r="J76" s="49" t="s">
        <v>123</v>
      </c>
      <c r="K76" s="63" t="s">
        <v>114</v>
      </c>
      <c r="L76" s="88" t="s">
        <v>124</v>
      </c>
      <c r="M76" s="64" t="s">
        <v>122</v>
      </c>
    </row>
    <row r="77" spans="3:15" ht="34.5" customHeight="1" x14ac:dyDescent="0.3">
      <c r="C77" s="46"/>
      <c r="D77" s="21" t="s">
        <v>48</v>
      </c>
      <c r="E77" s="21" t="s">
        <v>49</v>
      </c>
      <c r="F77" s="24" t="s">
        <v>50</v>
      </c>
      <c r="G77" s="49"/>
      <c r="H77" s="91"/>
      <c r="I77" s="91"/>
      <c r="J77" s="49"/>
      <c r="K77" s="63"/>
      <c r="L77" s="89"/>
      <c r="M77" s="64"/>
    </row>
    <row r="78" spans="3:15" ht="23.1" customHeight="1" x14ac:dyDescent="0.3">
      <c r="C78" s="20" t="s">
        <v>108</v>
      </c>
      <c r="D78" s="25">
        <f>$F$15/$O$15</f>
        <v>0.8</v>
      </c>
      <c r="E78" s="25">
        <f>F39</f>
        <v>1</v>
      </c>
      <c r="F78" s="25">
        <f>D78*E78</f>
        <v>0.8</v>
      </c>
      <c r="G78" s="38">
        <f>F61</f>
        <v>250</v>
      </c>
      <c r="H78" s="27">
        <f>IF($D$75="중소기업",0.05,IF($D$75="중견기업",0.1,0.2))</f>
        <v>0.05</v>
      </c>
      <c r="I78" s="39">
        <f>F78*G78*H78</f>
        <v>10</v>
      </c>
      <c r="J78" s="29"/>
      <c r="K78" s="31"/>
      <c r="L78" s="35"/>
      <c r="M78" s="32"/>
    </row>
    <row r="79" spans="3:15" ht="23.1" customHeight="1" x14ac:dyDescent="0.3">
      <c r="C79" s="20" t="s">
        <v>109</v>
      </c>
      <c r="D79" s="25">
        <f t="shared" ref="D79:D82" si="37">$F$15/$O$15</f>
        <v>0.8</v>
      </c>
      <c r="E79" s="25">
        <f>H39</f>
        <v>1</v>
      </c>
      <c r="F79" s="25">
        <f t="shared" ref="F79:F82" si="38">D79*E79</f>
        <v>0.8</v>
      </c>
      <c r="G79" s="38">
        <f>H61</f>
        <v>350</v>
      </c>
      <c r="H79" s="27">
        <f t="shared" ref="H79:H82" si="39">IF($D$75="중소기업",0.05,IF($D$75="중견기업",0.1,0.2))</f>
        <v>0.05</v>
      </c>
      <c r="I79" s="39">
        <f t="shared" ref="I79:I82" si="40">F79*G79*H79</f>
        <v>14</v>
      </c>
      <c r="J79" s="29"/>
      <c r="K79" s="31"/>
      <c r="L79" s="35"/>
      <c r="M79" s="32"/>
    </row>
    <row r="80" spans="3:15" ht="23.1" customHeight="1" x14ac:dyDescent="0.3">
      <c r="C80" s="20" t="s">
        <v>110</v>
      </c>
      <c r="D80" s="25">
        <f t="shared" si="37"/>
        <v>0.8</v>
      </c>
      <c r="E80" s="25">
        <f>J39</f>
        <v>1</v>
      </c>
      <c r="F80" s="25">
        <f t="shared" si="38"/>
        <v>0.8</v>
      </c>
      <c r="G80" s="38">
        <f>J61</f>
        <v>400</v>
      </c>
      <c r="H80" s="27">
        <f t="shared" si="39"/>
        <v>0.05</v>
      </c>
      <c r="I80" s="39">
        <f t="shared" si="40"/>
        <v>16</v>
      </c>
      <c r="J80" s="29"/>
      <c r="K80" s="31"/>
      <c r="L80" s="35"/>
      <c r="M80" s="32"/>
    </row>
    <row r="81" spans="3:13" ht="23.1" customHeight="1" x14ac:dyDescent="0.3">
      <c r="C81" s="20" t="s">
        <v>111</v>
      </c>
      <c r="D81" s="25">
        <f t="shared" si="37"/>
        <v>0.8</v>
      </c>
      <c r="E81" s="25">
        <f>L39</f>
        <v>1</v>
      </c>
      <c r="F81" s="25">
        <f t="shared" si="38"/>
        <v>0.8</v>
      </c>
      <c r="G81" s="38">
        <f>L61</f>
        <v>450</v>
      </c>
      <c r="H81" s="27">
        <f t="shared" si="39"/>
        <v>0.05</v>
      </c>
      <c r="I81" s="39">
        <f t="shared" si="40"/>
        <v>18</v>
      </c>
      <c r="J81" s="29"/>
      <c r="K81" s="31"/>
      <c r="L81" s="35"/>
      <c r="M81" s="32"/>
    </row>
    <row r="82" spans="3:13" ht="23.1" customHeight="1" x14ac:dyDescent="0.3">
      <c r="C82" s="20" t="s">
        <v>112</v>
      </c>
      <c r="D82" s="25">
        <f t="shared" si="37"/>
        <v>0.8</v>
      </c>
      <c r="E82" s="25">
        <f>N39</f>
        <v>1</v>
      </c>
      <c r="F82" s="25">
        <f t="shared" si="38"/>
        <v>0.8</v>
      </c>
      <c r="G82" s="38">
        <f>N61</f>
        <v>500</v>
      </c>
      <c r="H82" s="27">
        <f t="shared" si="39"/>
        <v>0.05</v>
      </c>
      <c r="I82" s="39">
        <f t="shared" si="40"/>
        <v>20</v>
      </c>
      <c r="J82" s="29"/>
      <c r="K82" s="31"/>
      <c r="L82" s="36"/>
      <c r="M82" s="33"/>
    </row>
    <row r="83" spans="3:13" ht="23.1" customHeight="1" thickBot="1" x14ac:dyDescent="0.35">
      <c r="C83" s="85" t="s">
        <v>130</v>
      </c>
      <c r="D83" s="86"/>
      <c r="E83" s="86"/>
      <c r="F83" s="86"/>
      <c r="G83" s="86"/>
      <c r="H83" s="87"/>
      <c r="I83" s="39">
        <f>SUM(I78:I82)</f>
        <v>78</v>
      </c>
      <c r="J83" s="28">
        <f>IF($D$75="중소기업",$F$15*0.1,IF($D$75="중견기업",$F$15*0.2,$F$15*0.4))</f>
        <v>80</v>
      </c>
      <c r="K83" s="30">
        <f>J83-I83</f>
        <v>2</v>
      </c>
      <c r="L83" s="37">
        <f>MIN(I83,J83)</f>
        <v>78</v>
      </c>
      <c r="M83" s="34">
        <f>J83*0.8</f>
        <v>64</v>
      </c>
    </row>
    <row r="84" spans="3:13" ht="15" customHeight="1" x14ac:dyDescent="0.3"/>
  </sheetData>
  <mergeCells count="147">
    <mergeCell ref="M76:M77"/>
    <mergeCell ref="C69:O69"/>
    <mergeCell ref="C66:E66"/>
    <mergeCell ref="F66:G66"/>
    <mergeCell ref="H66:I66"/>
    <mergeCell ref="J66:K66"/>
    <mergeCell ref="L66:M66"/>
    <mergeCell ref="N66:O66"/>
    <mergeCell ref="C65:E65"/>
    <mergeCell ref="F65:G65"/>
    <mergeCell ref="H65:I65"/>
    <mergeCell ref="J65:K65"/>
    <mergeCell ref="L65:M65"/>
    <mergeCell ref="N65:O65"/>
    <mergeCell ref="C63:E63"/>
    <mergeCell ref="F63:G63"/>
    <mergeCell ref="H63:I63"/>
    <mergeCell ref="J63:K63"/>
    <mergeCell ref="L63:M63"/>
    <mergeCell ref="N63:O63"/>
    <mergeCell ref="D62:E62"/>
    <mergeCell ref="F62:G62"/>
    <mergeCell ref="H62:I62"/>
    <mergeCell ref="J62:K62"/>
    <mergeCell ref="L62:M62"/>
    <mergeCell ref="N62:O62"/>
    <mergeCell ref="L61:M61"/>
    <mergeCell ref="N61:O61"/>
    <mergeCell ref="C53:E53"/>
    <mergeCell ref="F53:G53"/>
    <mergeCell ref="C56:O56"/>
    <mergeCell ref="D60:E60"/>
    <mergeCell ref="F60:G60"/>
    <mergeCell ref="H60:I60"/>
    <mergeCell ref="J60:K60"/>
    <mergeCell ref="L60:M60"/>
    <mergeCell ref="N60:O60"/>
    <mergeCell ref="C44:E45"/>
    <mergeCell ref="F44:P44"/>
    <mergeCell ref="F45:P45"/>
    <mergeCell ref="C46:E46"/>
    <mergeCell ref="F46:G46"/>
    <mergeCell ref="D75:E75"/>
    <mergeCell ref="C76:C77"/>
    <mergeCell ref="D76:F76"/>
    <mergeCell ref="G76:G77"/>
    <mergeCell ref="H76:H77"/>
    <mergeCell ref="I76:I77"/>
    <mergeCell ref="C50:E50"/>
    <mergeCell ref="F50:G50"/>
    <mergeCell ref="C51:E51"/>
    <mergeCell ref="F51:G51"/>
    <mergeCell ref="C52:E52"/>
    <mergeCell ref="F52:G52"/>
    <mergeCell ref="J76:J77"/>
    <mergeCell ref="K76:K77"/>
    <mergeCell ref="L76:L77"/>
    <mergeCell ref="D61:E61"/>
    <mergeCell ref="F61:G61"/>
    <mergeCell ref="H61:I61"/>
    <mergeCell ref="J61:K61"/>
    <mergeCell ref="C39:E39"/>
    <mergeCell ref="F39:G39"/>
    <mergeCell ref="H39:I39"/>
    <mergeCell ref="J39:K39"/>
    <mergeCell ref="L39:M39"/>
    <mergeCell ref="N39:O39"/>
    <mergeCell ref="D38:E38"/>
    <mergeCell ref="F38:G38"/>
    <mergeCell ref="H38:I38"/>
    <mergeCell ref="J38:K38"/>
    <mergeCell ref="L38:M38"/>
    <mergeCell ref="N38:O38"/>
    <mergeCell ref="D37:E37"/>
    <mergeCell ref="F37:G37"/>
    <mergeCell ref="H37:I37"/>
    <mergeCell ref="J37:K37"/>
    <mergeCell ref="L37:M37"/>
    <mergeCell ref="N37:O37"/>
    <mergeCell ref="D36:E36"/>
    <mergeCell ref="F36:G36"/>
    <mergeCell ref="H36:I36"/>
    <mergeCell ref="J36:K36"/>
    <mergeCell ref="L36:M36"/>
    <mergeCell ref="N36:O36"/>
    <mergeCell ref="C32:E32"/>
    <mergeCell ref="F32:G32"/>
    <mergeCell ref="H32:I32"/>
    <mergeCell ref="J32:K32"/>
    <mergeCell ref="L32:M32"/>
    <mergeCell ref="N32:O32"/>
    <mergeCell ref="C31:E31"/>
    <mergeCell ref="F31:G31"/>
    <mergeCell ref="H31:I31"/>
    <mergeCell ref="J31:K31"/>
    <mergeCell ref="L31:M31"/>
    <mergeCell ref="N31:O31"/>
    <mergeCell ref="C30:E30"/>
    <mergeCell ref="F30:G30"/>
    <mergeCell ref="H30:I30"/>
    <mergeCell ref="J30:K30"/>
    <mergeCell ref="L30:M30"/>
    <mergeCell ref="N30:O30"/>
    <mergeCell ref="C25:E25"/>
    <mergeCell ref="F25:G25"/>
    <mergeCell ref="H25:I25"/>
    <mergeCell ref="J25:K25"/>
    <mergeCell ref="L25:M25"/>
    <mergeCell ref="N25:O25"/>
    <mergeCell ref="J10:P10"/>
    <mergeCell ref="C24:E24"/>
    <mergeCell ref="F24:G24"/>
    <mergeCell ref="H24:I24"/>
    <mergeCell ref="J24:K24"/>
    <mergeCell ref="L24:M24"/>
    <mergeCell ref="N24:O24"/>
    <mergeCell ref="C15:E15"/>
    <mergeCell ref="C16:C17"/>
    <mergeCell ref="D16:E16"/>
    <mergeCell ref="D17:E17"/>
    <mergeCell ref="C18:C19"/>
    <mergeCell ref="D18:E18"/>
    <mergeCell ref="D19:E19"/>
    <mergeCell ref="C4:E4"/>
    <mergeCell ref="F4:P4"/>
    <mergeCell ref="C5:E5"/>
    <mergeCell ref="F5:P5"/>
    <mergeCell ref="C6:E6"/>
    <mergeCell ref="F6:J6"/>
    <mergeCell ref="K6:L6"/>
    <mergeCell ref="M6:P6"/>
    <mergeCell ref="C83:H83"/>
    <mergeCell ref="C12:E14"/>
    <mergeCell ref="F12:F13"/>
    <mergeCell ref="G12:H13"/>
    <mergeCell ref="I12:L12"/>
    <mergeCell ref="M12:O13"/>
    <mergeCell ref="P12:P14"/>
    <mergeCell ref="I13:J13"/>
    <mergeCell ref="K13:L13"/>
    <mergeCell ref="C8:E10"/>
    <mergeCell ref="F8:I8"/>
    <mergeCell ref="J8:P8"/>
    <mergeCell ref="F9:G10"/>
    <mergeCell ref="H9:I9"/>
    <mergeCell ref="J9:P9"/>
    <mergeCell ref="H10:I10"/>
  </mergeCells>
  <phoneticPr fontId="1" type="noConversion"/>
  <conditionalFormatting sqref="F66:O66">
    <cfRule type="containsText" dxfId="1" priority="2" operator="containsText" text="매출액">
      <formula>NOT(ISERROR(SEARCH("매출액",F66)))</formula>
    </cfRule>
  </conditionalFormatting>
  <dataValidations count="2">
    <dataValidation type="list" allowBlank="1" showInputMessage="1" showErrorMessage="1" sqref="D75:E75" xr:uid="{00000000-0002-0000-0300-000000000000}">
      <formula1>"중소기업, 중견기업, 대기업 or 공기업"</formula1>
    </dataValidation>
    <dataValidation type="list" allowBlank="1" showInputMessage="1" showErrorMessage="1" sqref="F46:G46" xr:uid="{00000000-0002-0000-0300-000001000000}">
      <formula1>"1.-1), 1.-2), 1.-3), 2.-1), 2.-2)"</formula1>
    </dataValidation>
  </dataValidations>
  <pageMargins left="0.7" right="0.7" top="0.75" bottom="0.75" header="0.3" footer="0.3"/>
  <pageSetup paperSize="9" scale="46" orientation="portrait"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17285F68-1C6B-45A0-942C-94A43E3636D3}">
            <xm:f>NOT(ISERROR(SEARCH("필요",F65)))</xm:f>
            <xm:f>"필요"</xm:f>
            <x14:dxf>
              <font>
                <color rgb="FF9C0006"/>
              </font>
              <fill>
                <patternFill>
                  <bgColor rgb="FFFFC7CE"/>
                </patternFill>
              </fill>
            </x14:dxf>
          </x14:cfRule>
          <xm:sqref>F65:O65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vt:i4>
      </vt:variant>
      <vt:variant>
        <vt:lpstr>이름 지정된 범위</vt:lpstr>
      </vt:variant>
      <vt:variant>
        <vt:i4>3</vt:i4>
      </vt:variant>
    </vt:vector>
  </HeadingPairs>
  <TitlesOfParts>
    <vt:vector size="6" baseType="lpstr">
      <vt:lpstr>접수,협약</vt:lpstr>
      <vt:lpstr>&gt;매출액 기여율(D)</vt:lpstr>
      <vt:lpstr>접수,협약(매출액기여율포함)</vt:lpstr>
      <vt:lpstr>'&gt;매출액 기여율(D)'!Print_Area</vt:lpstr>
      <vt:lpstr>'접수,협약'!Print_Area</vt:lpstr>
      <vt:lpstr>'접수,협약(매출액기여율포함)'!Print_Area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ssong</dc:creator>
  <cp:lastModifiedBy>USER</cp:lastModifiedBy>
  <dcterms:created xsi:type="dcterms:W3CDTF">2024-10-08T05:50:08Z</dcterms:created>
  <dcterms:modified xsi:type="dcterms:W3CDTF">2024-12-17T07:55:04Z</dcterms:modified>
</cp:coreProperties>
</file>